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omments2.xml" ContentType="application/vnd.openxmlformats-officedocument.spreadsheetml.comments+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comments3.xml" ContentType="application/vnd.openxmlformats-officedocument.spreadsheetml.comments+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comments4.xml" ContentType="application/vnd.openxmlformats-officedocument.spreadsheetml.comments+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comments5.xml" ContentType="application/vnd.openxmlformats-officedocument.spreadsheetml.comments+xml"/>
  <Override PartName="/xl/drawings/drawing62.xml" ContentType="application/vnd.openxmlformats-officedocument.drawing+xml"/>
  <Override PartName="/xl/comments6.xml" ContentType="application/vnd.openxmlformats-officedocument.spreadsheetml.comments+xml"/>
  <Override PartName="/xl/drawings/drawing63.xml" ContentType="application/vnd.openxmlformats-officedocument.drawing+xml"/>
  <Override PartName="/xl/comments7.xml" ContentType="application/vnd.openxmlformats-officedocument.spreadsheetml.comments+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comments8.xml" ContentType="application/vnd.openxmlformats-officedocument.spreadsheetml.comments+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Denne_projektmappe"/>
  <mc:AlternateContent xmlns:mc="http://schemas.openxmlformats.org/markup-compatibility/2006">
    <mc:Choice Requires="x15">
      <x15ac:absPath xmlns:x15ac="http://schemas.microsoft.com/office/spreadsheetml/2010/11/ac" url="C:\dokumenter\"/>
    </mc:Choice>
  </mc:AlternateContent>
  <bookViews>
    <workbookView xWindow="0" yWindow="0" windowWidth="21600" windowHeight="9720"/>
  </bookViews>
  <sheets>
    <sheet name="Menu" sheetId="8" r:id="rId1"/>
    <sheet name="Gruppeoplysninger" sheetId="96" state="hidden" r:id="rId2"/>
    <sheet name="0-projektbeskrivelse" sheetId="1" state="hidden" r:id="rId3"/>
    <sheet name="Gantt_lang" sheetId="86" state="hidden" r:id="rId4"/>
    <sheet name="1-Problemanalyse" sheetId="2" state="hidden" r:id="rId5"/>
    <sheet name="SPM1" sheetId="3" state="hidden" r:id="rId6"/>
    <sheet name="SPM2" sheetId="4" state="hidden" r:id="rId7"/>
    <sheet name="SPM3" sheetId="5" state="hidden" r:id="rId8"/>
    <sheet name="SPM4" sheetId="6" state="hidden" r:id="rId9"/>
    <sheet name="SPM5" sheetId="7" state="hidden" r:id="rId10"/>
    <sheet name="2-Produkt og bruger" sheetId="9" state="hidden" r:id="rId11"/>
    <sheet name="2a" sheetId="10" state="hidden" r:id="rId12"/>
    <sheet name="2b" sheetId="11" state="hidden" r:id="rId13"/>
    <sheet name="3-idegenerering" sheetId="12" state="hidden" r:id="rId14"/>
    <sheet name="BS1" sheetId="13" state="hidden" r:id="rId15"/>
    <sheet name="OBS1" sheetId="14" state="hidden" r:id="rId16"/>
    <sheet name="BS2" sheetId="15" state="hidden" r:id="rId17"/>
    <sheet name="OBS2" sheetId="16" state="hidden" r:id="rId18"/>
    <sheet name="BS3" sheetId="17" state="hidden" r:id="rId19"/>
    <sheet name="OBS3" sheetId="18" state="hidden" r:id="rId20"/>
    <sheet name="BS4" sheetId="19" state="hidden" r:id="rId21"/>
    <sheet name="OBS4" sheetId="20" state="hidden" r:id="rId22"/>
    <sheet name="BS5" sheetId="21" state="hidden" r:id="rId23"/>
    <sheet name="OBS5" sheetId="22" state="hidden" r:id="rId24"/>
    <sheet name="spg1" sheetId="23" state="hidden" r:id="rId25"/>
    <sheet name="spg2" sheetId="24" state="hidden" r:id="rId26"/>
    <sheet name="spg3" sheetId="25" state="hidden" r:id="rId27"/>
    <sheet name="spg4" sheetId="26" state="hidden" r:id="rId28"/>
    <sheet name="spg5" sheetId="27" state="hidden" r:id="rId29"/>
    <sheet name="Produktide" sheetId="28" state="hidden" r:id="rId30"/>
    <sheet name="Nytteværdi" sheetId="29" state="hidden" r:id="rId31"/>
    <sheet name="Købsadfærd" sheetId="30" state="hidden" r:id="rId32"/>
    <sheet name="Skydeskivemodel" sheetId="31" state="hidden" r:id="rId33"/>
    <sheet name="Swot" sheetId="32" state="hidden" r:id="rId34"/>
    <sheet name="Fysisk_produkt" sheetId="33" state="hidden" r:id="rId35"/>
    <sheet name="konsekvens" sheetId="97" state="hidden" r:id="rId36"/>
    <sheet name="Skitse1" sheetId="34" state="hidden" r:id="rId37"/>
    <sheet name="Skitse2" sheetId="35" state="hidden" r:id="rId38"/>
    <sheet name="Skitse3" sheetId="36" state="hidden" r:id="rId39"/>
    <sheet name="Helhedsvurdering" sheetId="37" state="hidden" r:id="rId40"/>
    <sheet name="Konstruktiv" sheetId="38" state="hidden" r:id="rId41"/>
    <sheet name="Produktspecifikation" sheetId="39" state="hidden" r:id="rId42"/>
    <sheet name="Fysisk_konstruktion" sheetId="40" state="hidden" r:id="rId43"/>
    <sheet name="Del1" sheetId="41" state="hidden" r:id="rId44"/>
    <sheet name="Del2" sheetId="42" state="hidden" r:id="rId45"/>
    <sheet name="Del3" sheetId="43" state="hidden" r:id="rId46"/>
    <sheet name="Del4" sheetId="44" state="hidden" r:id="rId47"/>
    <sheet name="Del5" sheetId="45" state="hidden" r:id="rId48"/>
    <sheet name="Del6" sheetId="46" state="hidden" r:id="rId49"/>
    <sheet name="Fremstilling" sheetId="47" state="hidden" r:id="rId50"/>
    <sheet name="Aktivitetsplan" sheetId="48" state="hidden" r:id="rId51"/>
    <sheet name="Teknologi-analyse" sheetId="50" state="hidden" r:id="rId52"/>
    <sheet name="Miljøvurdering" sheetId="51" state="hidden" r:id="rId53"/>
    <sheet name="Livscyklus" sheetId="52" state="hidden" r:id="rId54"/>
    <sheet name="Produktmodning" sheetId="58" state="hidden" r:id="rId55"/>
    <sheet name="Funktionstest_1" sheetId="59" state="hidden" r:id="rId56"/>
    <sheet name="Funktionstest_2" sheetId="60" state="hidden" r:id="rId57"/>
    <sheet name="Holdbarhedstest_1" sheetId="61" state="hidden" r:id="rId58"/>
    <sheet name="Holdbarhedstest_2" sheetId="62" state="hidden" r:id="rId59"/>
    <sheet name="Kundeevaluering" sheetId="76" state="hidden" r:id="rId60"/>
    <sheet name="House_of_Quality" sheetId="75" state="hidden" r:id="rId61"/>
    <sheet name="Eks_House_of_Quality" sheetId="74" state="hidden" r:id="rId62"/>
    <sheet name="Endeligt_produkt" sheetId="64" state="hidden" r:id="rId63"/>
    <sheet name="Emballage" sheetId="65" state="hidden" r:id="rId64"/>
    <sheet name="Produktion" sheetId="66" state="hidden" r:id="rId65"/>
    <sheet name="Flow" sheetId="67" state="hidden" r:id="rId66"/>
    <sheet name="Produktionslayout" sheetId="69" state="hidden" r:id="rId67"/>
    <sheet name="Gantt" sheetId="70" state="hidden" r:id="rId68"/>
    <sheet name="Priser" sheetId="71" state="hidden" r:id="rId69"/>
    <sheet name="Markedsføring" sheetId="72" state="hidden" r:id="rId70"/>
    <sheet name="Grafisk_design" sheetId="73" state="hidden" r:id="rId71"/>
    <sheet name="Økonomi" sheetId="77" state="hidden" r:id="rId72"/>
    <sheet name="Omsætningsbudget" sheetId="78" state="hidden" r:id="rId73"/>
    <sheet name="Etableringsbudget" sheetId="79" state="hidden" r:id="rId74"/>
    <sheet name="Faste_udgifter" sheetId="80" state="hidden" r:id="rId75"/>
    <sheet name="Virksomhedsetablering" sheetId="81" state="hidden" r:id="rId76"/>
    <sheet name="PAEI" sheetId="82" state="hidden" r:id="rId77"/>
    <sheet name="Gruppekontrakt" sheetId="83" state="hidden" r:id="rId78"/>
    <sheet name="Forretningsmodel" sheetId="84" state="hidden" r:id="rId79"/>
    <sheet name="SWOT_analyse" sheetId="85" state="hidden" r:id="rId80"/>
  </sheets>
  <definedNames>
    <definedName name="_Toc281913335" localSheetId="78">Forretningsmodel!$B$13</definedName>
    <definedName name="Header">Gruppeoplysninger!$B$50</definedName>
    <definedName name="_xlnm.Print_Area" localSheetId="2">'0-projektbeskrivelse'!$B$2:$E$16</definedName>
    <definedName name="_xlnm.Print_Area" localSheetId="4">'1-Problemanalyse'!$B$2:$E$25</definedName>
    <definedName name="_xlnm.Print_Area" localSheetId="11">'2a'!$B$2:$C$22</definedName>
    <definedName name="_xlnm.Print_Area" localSheetId="12">'2b'!$B$2:$F$13</definedName>
    <definedName name="_xlnm.Print_Area" localSheetId="10">'2-Produkt og bruger'!$B$2:$M$27</definedName>
    <definedName name="_xlnm.Print_Area" localSheetId="13">'3-idegenerering'!$B$2:$E$33</definedName>
    <definedName name="_xlnm.Print_Area" localSheetId="50">Aktivitetsplan!$A$5:$AB$26</definedName>
    <definedName name="_xlnm.Print_Area" localSheetId="14">'BS1'!$B$2:$D$28</definedName>
    <definedName name="_xlnm.Print_Area" localSheetId="16">'BS2'!$B$2:$D$27</definedName>
    <definedName name="_xlnm.Print_Area" localSheetId="18">'BS3'!$B$2:$D$27</definedName>
    <definedName name="_xlnm.Print_Area" localSheetId="20">'BS4'!$B$2:$D$27</definedName>
    <definedName name="_xlnm.Print_Area" localSheetId="22">'BS5'!$B$2:$D$27</definedName>
    <definedName name="_xlnm.Print_Area" localSheetId="43">'Del1'!$B$2:$C$20</definedName>
    <definedName name="_xlnm.Print_Area" localSheetId="44">'Del2'!$B$2:$C$20</definedName>
    <definedName name="_xlnm.Print_Area" localSheetId="45">'Del3'!$B$2:$C$20</definedName>
    <definedName name="_xlnm.Print_Area" localSheetId="46">'Del4'!$B$2:$C$20</definedName>
    <definedName name="_xlnm.Print_Area" localSheetId="47">'Del5'!$B$2:$C$20</definedName>
    <definedName name="_xlnm.Print_Area" localSheetId="48">'Del6'!$B$2:$C$20</definedName>
    <definedName name="_xlnm.Print_Area" localSheetId="61">Eks_House_of_Quality!$A$4:$AE$39</definedName>
    <definedName name="_xlnm.Print_Area" localSheetId="63">Emballage!$B$2:$C$23</definedName>
    <definedName name="_xlnm.Print_Area" localSheetId="62">Endeligt_produkt!$B$2:$D$7</definedName>
    <definedName name="_xlnm.Print_Area" localSheetId="73">Etableringsbudget!$B$3:$F$46</definedName>
    <definedName name="_xlnm.Print_Area" localSheetId="74">Faste_udgifter!$B$2:$F$35</definedName>
    <definedName name="_xlnm.Print_Area" localSheetId="65">Flow!$B$2:$C$5</definedName>
    <definedName name="_xlnm.Print_Area" localSheetId="78">Forretningsmodel!$B$2:$G$15</definedName>
    <definedName name="_xlnm.Print_Area" localSheetId="49">Fremstilling!$B$2:$K$38</definedName>
    <definedName name="_xlnm.Print_Area" localSheetId="55">Funktionstest_1!$B$2:$C$24</definedName>
    <definedName name="_xlnm.Print_Area" localSheetId="56">Funktionstest_2!$B$2:$C$24</definedName>
    <definedName name="_xlnm.Print_Area" localSheetId="42">Fysisk_konstruktion!$B$2:$J$26</definedName>
    <definedName name="_xlnm.Print_Area" localSheetId="34">Fysisk_produkt!$B$2:$I$35</definedName>
    <definedName name="_xlnm.Print_Area" localSheetId="67">Gantt!$B$2:$AV$26</definedName>
    <definedName name="_xlnm.Print_Area" localSheetId="3">Gantt_lang!$A$2:$AS$49</definedName>
    <definedName name="_xlnm.Print_Area" localSheetId="70">Grafisk_design!$B$2:$D$23</definedName>
    <definedName name="_xlnm.Print_Area" localSheetId="77">Gruppekontrakt!$B$2:$D$38</definedName>
    <definedName name="_xlnm.Print_Area" localSheetId="1">Gruppeoplysninger!$B$2:$F$19</definedName>
    <definedName name="_xlnm.Print_Area" localSheetId="39">Helhedsvurdering!$B$2:$C$9</definedName>
    <definedName name="_xlnm.Print_Area" localSheetId="57">Holdbarhedstest_1!$B$2:$C$21</definedName>
    <definedName name="_xlnm.Print_Area" localSheetId="58">Holdbarhedstest_2!$B$2:$C$21</definedName>
    <definedName name="_xlnm.Print_Area" localSheetId="60">House_of_Quality!$B$2:$AE$42</definedName>
    <definedName name="_xlnm.Print_Area" localSheetId="35">konsekvens!$B$3:$D$10</definedName>
    <definedName name="_xlnm.Print_Area" localSheetId="40">Konstruktiv!$B$2:$C$14</definedName>
    <definedName name="_xlnm.Print_Area" localSheetId="59">Kundeevaluering!$B$2:$D$21</definedName>
    <definedName name="_xlnm.Print_Area" localSheetId="31">Købsadfærd!$B$2:$H$27</definedName>
    <definedName name="_xlnm.Print_Area" localSheetId="53">Livscyklus!$B$2:$E$8</definedName>
    <definedName name="_xlnm.Print_Area" localSheetId="69">Markedsføring!$B$2:$F$25</definedName>
    <definedName name="_xlnm.Print_Area" localSheetId="52">Miljøvurdering!$B$2:$G$15</definedName>
    <definedName name="_xlnm.Print_Area" localSheetId="30">Nytteværdi!$B$2:$C$11</definedName>
    <definedName name="_xlnm.Print_Area" localSheetId="15">'OBS1'!$B$2:$D$27</definedName>
    <definedName name="_xlnm.Print_Area" localSheetId="17">'OBS2'!$B$2:$D$27</definedName>
    <definedName name="_xlnm.Print_Area" localSheetId="19">'OBS3'!$B$2:$D$27</definedName>
    <definedName name="_xlnm.Print_Area" localSheetId="21">'OBS4'!$B$2:$D$27</definedName>
    <definedName name="_xlnm.Print_Area" localSheetId="23">'OBS5'!$B$2:$D$27</definedName>
    <definedName name="_xlnm.Print_Area" localSheetId="72">Omsætningsbudget!$A$2:$N$27</definedName>
    <definedName name="_xlnm.Print_Area" localSheetId="76">PAEI!$B$2:$R$47</definedName>
    <definedName name="_xlnm.Print_Area" localSheetId="68">Priser!$B$2:$F$43</definedName>
    <definedName name="_xlnm.Print_Area" localSheetId="29">Produktide!$B$2:$C$9</definedName>
    <definedName name="_xlnm.Print_Area" localSheetId="64">Produktion!$B$2:$H$30</definedName>
    <definedName name="_xlnm.Print_Area" localSheetId="66">Produktionslayout!$B$2:$C$5</definedName>
    <definedName name="_xlnm.Print_Area" localSheetId="54">Produktmodning!$B$2:$E$24</definedName>
    <definedName name="_xlnm.Print_Area" localSheetId="41">Produktspecifikation!$B$2:$G$34</definedName>
    <definedName name="_xlnm.Print_Area" localSheetId="36">Skitse1!$B$2:$H$47</definedName>
    <definedName name="_xlnm.Print_Area" localSheetId="37">Skitse2!$B$2:$H$30</definedName>
    <definedName name="_xlnm.Print_Area" localSheetId="38">Skitse3!$B$2:$H$30</definedName>
    <definedName name="_xlnm.Print_Area" localSheetId="32">Skydeskivemodel!$B$2:$D$12</definedName>
    <definedName name="_xlnm.Print_Area" localSheetId="24">'spg1'!$B$2:$C$13</definedName>
    <definedName name="_xlnm.Print_Area" localSheetId="25">'spg2'!$B$2:$C$13</definedName>
    <definedName name="_xlnm.Print_Area" localSheetId="26">'spg3'!$B$2:$C$13</definedName>
    <definedName name="_xlnm.Print_Area" localSheetId="27">'spg4'!$B$2:$C$13</definedName>
    <definedName name="_xlnm.Print_Area" localSheetId="28">'spg5'!$B$2:$C$13</definedName>
    <definedName name="_xlnm.Print_Area" localSheetId="5">'SPM1'!$B$2:$G$19</definedName>
    <definedName name="_xlnm.Print_Area" localSheetId="6">'SPM2'!$B$2:$G$19</definedName>
    <definedName name="_xlnm.Print_Area" localSheetId="7">'SPM3'!$B$2:$G$19</definedName>
    <definedName name="_xlnm.Print_Area" localSheetId="8">'SPM4'!$B$2:$G$19</definedName>
    <definedName name="_xlnm.Print_Area" localSheetId="9">'SPM5'!$B$2:$G$19</definedName>
    <definedName name="_xlnm.Print_Area" localSheetId="33">Swot!$B$2:$C$18</definedName>
    <definedName name="_xlnm.Print_Area" localSheetId="79">SWOT_analyse!$B$2:$G$9</definedName>
    <definedName name="_xlnm.Print_Area" localSheetId="51">'Teknologi-analyse'!$B$2:$T$32</definedName>
    <definedName name="_xlnm.Print_Area" localSheetId="75">Virksomhedsetablering!$B$2:$C$26</definedName>
    <definedName name="_xlnm.Print_Area" localSheetId="71">Økonomi!$B$2:$D$20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8" i="96" l="1"/>
  <c r="I28" i="33"/>
  <c r="D2" i="97"/>
  <c r="H4" i="97"/>
  <c r="H10" i="97"/>
  <c r="I8" i="97"/>
  <c r="H8" i="97"/>
  <c r="I5" i="97"/>
  <c r="H5" i="97"/>
  <c r="N2" i="2"/>
  <c r="E2" i="1"/>
  <c r="O2" i="1"/>
  <c r="R2" i="82"/>
  <c r="B50" i="96"/>
  <c r="K12" i="96"/>
  <c r="L12" i="96" s="1"/>
  <c r="L14" i="96"/>
  <c r="L16" i="96"/>
  <c r="L10" i="96"/>
  <c r="L4" i="96"/>
  <c r="L5" i="96"/>
  <c r="L6" i="96"/>
  <c r="L7" i="96"/>
  <c r="L8" i="96"/>
  <c r="L9" i="96"/>
  <c r="L3" i="96"/>
  <c r="L18" i="96" s="1"/>
  <c r="G2" i="84"/>
  <c r="I15" i="84"/>
  <c r="I13" i="84"/>
  <c r="I12" i="84"/>
  <c r="N43" i="82"/>
  <c r="J43" i="82"/>
  <c r="F43" i="82"/>
  <c r="C43" i="82"/>
  <c r="S84" i="82"/>
  <c r="R84" i="82"/>
  <c r="O84" i="82"/>
  <c r="N84" i="82"/>
  <c r="G84" i="82"/>
  <c r="F84" i="82"/>
  <c r="C84" i="82"/>
  <c r="B84" i="82"/>
  <c r="S83" i="82"/>
  <c r="R83" i="82"/>
  <c r="O83" i="82"/>
  <c r="N83" i="82"/>
  <c r="G83" i="82"/>
  <c r="F83" i="82"/>
  <c r="C83" i="82"/>
  <c r="B83" i="82"/>
  <c r="S82" i="82"/>
  <c r="R82" i="82"/>
  <c r="O82" i="82"/>
  <c r="N82" i="82"/>
  <c r="M82" i="82"/>
  <c r="L82" i="82"/>
  <c r="I82" i="82"/>
  <c r="H82" i="82"/>
  <c r="G82" i="82"/>
  <c r="F82" i="82"/>
  <c r="C82" i="82"/>
  <c r="B82" i="82"/>
  <c r="S81" i="82"/>
  <c r="R81" i="82"/>
  <c r="Q81" i="82"/>
  <c r="P81" i="82"/>
  <c r="O81" i="82"/>
  <c r="N81" i="82"/>
  <c r="M81" i="82"/>
  <c r="L81" i="82"/>
  <c r="I81" i="82"/>
  <c r="H81" i="82"/>
  <c r="G81" i="82"/>
  <c r="F81" i="82"/>
  <c r="E81" i="82"/>
  <c r="D81" i="82"/>
  <c r="C81" i="82"/>
  <c r="B81" i="82"/>
  <c r="S80" i="82"/>
  <c r="R80" i="82"/>
  <c r="Q80" i="82"/>
  <c r="P80" i="82"/>
  <c r="O80" i="82"/>
  <c r="N80" i="82"/>
  <c r="M80" i="82"/>
  <c r="L80" i="82"/>
  <c r="I80" i="82"/>
  <c r="H80" i="82"/>
  <c r="G80" i="82"/>
  <c r="F80" i="82"/>
  <c r="E80" i="82"/>
  <c r="D80" i="82"/>
  <c r="C80" i="82"/>
  <c r="B80" i="82"/>
  <c r="S79" i="82"/>
  <c r="R79" i="82"/>
  <c r="Q79" i="82"/>
  <c r="P79" i="82"/>
  <c r="O79" i="82"/>
  <c r="N79" i="82"/>
  <c r="M79" i="82"/>
  <c r="L79" i="82"/>
  <c r="K79" i="82"/>
  <c r="J79" i="82"/>
  <c r="I79" i="82"/>
  <c r="H79" i="82"/>
  <c r="G79" i="82"/>
  <c r="F79" i="82"/>
  <c r="E79" i="82"/>
  <c r="D79" i="82"/>
  <c r="C79" i="82"/>
  <c r="B79" i="82"/>
  <c r="S78" i="82"/>
  <c r="R78" i="82"/>
  <c r="Q78" i="82"/>
  <c r="P78" i="82"/>
  <c r="O78" i="82"/>
  <c r="N78" i="82"/>
  <c r="M78" i="82"/>
  <c r="L78" i="82"/>
  <c r="K78" i="82"/>
  <c r="J78" i="82"/>
  <c r="I78" i="82"/>
  <c r="H78" i="82"/>
  <c r="G78" i="82"/>
  <c r="F78" i="82"/>
  <c r="E78" i="82"/>
  <c r="D78" i="82"/>
  <c r="C78" i="82"/>
  <c r="B78" i="82"/>
  <c r="S77" i="82"/>
  <c r="R77" i="82"/>
  <c r="Q77" i="82"/>
  <c r="P77" i="82"/>
  <c r="O77" i="82"/>
  <c r="N77" i="82"/>
  <c r="M77" i="82"/>
  <c r="L77" i="82"/>
  <c r="K77" i="82"/>
  <c r="J77" i="82"/>
  <c r="I77" i="82"/>
  <c r="H77" i="82"/>
  <c r="G77" i="82"/>
  <c r="F77" i="82"/>
  <c r="E77" i="82"/>
  <c r="D77" i="82"/>
  <c r="C77" i="82"/>
  <c r="B77" i="82"/>
  <c r="S76" i="82"/>
  <c r="R76" i="82"/>
  <c r="Q76" i="82"/>
  <c r="P76" i="82"/>
  <c r="O76" i="82"/>
  <c r="N76" i="82"/>
  <c r="M76" i="82"/>
  <c r="L76" i="82"/>
  <c r="K76" i="82"/>
  <c r="J76" i="82"/>
  <c r="I76" i="82"/>
  <c r="H76" i="82"/>
  <c r="G76" i="82"/>
  <c r="F76" i="82"/>
  <c r="E76" i="82"/>
  <c r="D76" i="82"/>
  <c r="C76" i="82"/>
  <c r="B76" i="82"/>
  <c r="S75" i="82"/>
  <c r="R75" i="82"/>
  <c r="Q75" i="82"/>
  <c r="P75" i="82"/>
  <c r="O75" i="82"/>
  <c r="N75" i="82"/>
  <c r="M75" i="82"/>
  <c r="L75" i="82"/>
  <c r="K75" i="82"/>
  <c r="J75" i="82"/>
  <c r="I75" i="82"/>
  <c r="H75" i="82"/>
  <c r="G75" i="82"/>
  <c r="F75" i="82"/>
  <c r="E75" i="82"/>
  <c r="D75" i="82"/>
  <c r="C75" i="82"/>
  <c r="B75" i="82"/>
  <c r="S74" i="82"/>
  <c r="R74" i="82"/>
  <c r="Q74" i="82"/>
  <c r="P74" i="82"/>
  <c r="O74" i="82"/>
  <c r="N74" i="82"/>
  <c r="M74" i="82"/>
  <c r="L74" i="82"/>
  <c r="K74" i="82"/>
  <c r="J74" i="82"/>
  <c r="I74" i="82"/>
  <c r="H74" i="82"/>
  <c r="G74" i="82"/>
  <c r="F74" i="82"/>
  <c r="E74" i="82"/>
  <c r="D74" i="82"/>
  <c r="C74" i="82"/>
  <c r="B74" i="82"/>
  <c r="S73" i="82"/>
  <c r="R73" i="82"/>
  <c r="Q73" i="82"/>
  <c r="P73" i="82"/>
  <c r="O73" i="82"/>
  <c r="N73" i="82"/>
  <c r="M73" i="82"/>
  <c r="L73" i="82"/>
  <c r="K73" i="82"/>
  <c r="J73" i="82"/>
  <c r="I73" i="82"/>
  <c r="H73" i="82"/>
  <c r="G73" i="82"/>
  <c r="F73" i="82"/>
  <c r="E73" i="82"/>
  <c r="D73" i="82"/>
  <c r="C73" i="82"/>
  <c r="B73" i="82"/>
  <c r="S72" i="82"/>
  <c r="R72" i="82"/>
  <c r="Q72" i="82"/>
  <c r="P72" i="82"/>
  <c r="O72" i="82"/>
  <c r="N72" i="82"/>
  <c r="M72" i="82"/>
  <c r="L72" i="82"/>
  <c r="K72" i="82"/>
  <c r="J72" i="82"/>
  <c r="I72" i="82"/>
  <c r="H72" i="82"/>
  <c r="G72" i="82"/>
  <c r="F72" i="82"/>
  <c r="E72" i="82"/>
  <c r="D72" i="82"/>
  <c r="C72" i="82"/>
  <c r="B72" i="82"/>
  <c r="S71" i="82"/>
  <c r="R71" i="82"/>
  <c r="Q71" i="82"/>
  <c r="P71" i="82"/>
  <c r="O71" i="82"/>
  <c r="N71" i="82"/>
  <c r="M71" i="82"/>
  <c r="L71" i="82"/>
  <c r="K71" i="82"/>
  <c r="J71" i="82"/>
  <c r="I71" i="82"/>
  <c r="H71" i="82"/>
  <c r="G71" i="82"/>
  <c r="F71" i="82"/>
  <c r="E71" i="82"/>
  <c r="D71" i="82"/>
  <c r="C71" i="82"/>
  <c r="B71" i="82"/>
  <c r="B85" i="82" s="1"/>
  <c r="S70" i="82"/>
  <c r="R70" i="82"/>
  <c r="R85" i="82" s="1"/>
  <c r="Q70" i="82"/>
  <c r="P70" i="82"/>
  <c r="O70" i="82"/>
  <c r="N70" i="82"/>
  <c r="M70" i="82"/>
  <c r="L70" i="82"/>
  <c r="K70" i="82"/>
  <c r="J70" i="82"/>
  <c r="I70" i="82"/>
  <c r="H70" i="82"/>
  <c r="G70" i="82"/>
  <c r="F70" i="82"/>
  <c r="E70" i="82"/>
  <c r="D70" i="82"/>
  <c r="B70" i="82"/>
  <c r="C70" i="82"/>
  <c r="J85" i="82"/>
  <c r="B17" i="77"/>
  <c r="G23" i="78"/>
  <c r="M22" i="78"/>
  <c r="M27" i="78" s="1"/>
  <c r="L22" i="78"/>
  <c r="L27" i="78" s="1"/>
  <c r="K22" i="78"/>
  <c r="K27" i="78" s="1"/>
  <c r="J22" i="78"/>
  <c r="J27" i="78" s="1"/>
  <c r="I22" i="78"/>
  <c r="I27" i="78" s="1"/>
  <c r="H22" i="78"/>
  <c r="H27" i="78" s="1"/>
  <c r="G22" i="78"/>
  <c r="G27" i="78" s="1"/>
  <c r="F22" i="78"/>
  <c r="F27" i="78" s="1"/>
  <c r="E22" i="78"/>
  <c r="E27" i="78" s="1"/>
  <c r="D22" i="78"/>
  <c r="D27" i="78" s="1"/>
  <c r="C22" i="78"/>
  <c r="C27" i="78" s="1"/>
  <c r="B22" i="78"/>
  <c r="B27" i="78" s="1"/>
  <c r="N27" i="78" s="1"/>
  <c r="M21" i="78"/>
  <c r="M26" i="78" s="1"/>
  <c r="L21" i="78"/>
  <c r="L26" i="78" s="1"/>
  <c r="K21" i="78"/>
  <c r="K26" i="78" s="1"/>
  <c r="J21" i="78"/>
  <c r="J26" i="78" s="1"/>
  <c r="I21" i="78"/>
  <c r="I26" i="78" s="1"/>
  <c r="H21" i="78"/>
  <c r="H26" i="78" s="1"/>
  <c r="G21" i="78"/>
  <c r="G26" i="78" s="1"/>
  <c r="F21" i="78"/>
  <c r="F26" i="78" s="1"/>
  <c r="E21" i="78"/>
  <c r="E26" i="78" s="1"/>
  <c r="D21" i="78"/>
  <c r="D26" i="78" s="1"/>
  <c r="C21" i="78"/>
  <c r="C26" i="78" s="1"/>
  <c r="B21" i="78"/>
  <c r="B26" i="78" s="1"/>
  <c r="N26" i="78" s="1"/>
  <c r="M20" i="78"/>
  <c r="M25" i="78" s="1"/>
  <c r="L20" i="78"/>
  <c r="L25" i="78" s="1"/>
  <c r="K20" i="78"/>
  <c r="K25" i="78" s="1"/>
  <c r="J20" i="78"/>
  <c r="J25" i="78" s="1"/>
  <c r="I20" i="78"/>
  <c r="I25" i="78" s="1"/>
  <c r="H20" i="78"/>
  <c r="H25" i="78" s="1"/>
  <c r="G20" i="78"/>
  <c r="G25" i="78" s="1"/>
  <c r="F20" i="78"/>
  <c r="F25" i="78" s="1"/>
  <c r="E20" i="78"/>
  <c r="E25" i="78" s="1"/>
  <c r="D20" i="78"/>
  <c r="D25" i="78" s="1"/>
  <c r="C20" i="78"/>
  <c r="C25" i="78" s="1"/>
  <c r="B20" i="78"/>
  <c r="B25" i="78" s="1"/>
  <c r="N25" i="78" s="1"/>
  <c r="M18" i="78"/>
  <c r="L18" i="78"/>
  <c r="K18" i="78"/>
  <c r="J18" i="78"/>
  <c r="I18" i="78"/>
  <c r="H18" i="78"/>
  <c r="G18" i="78"/>
  <c r="F18" i="78"/>
  <c r="E18" i="78"/>
  <c r="D18" i="78"/>
  <c r="C18" i="78"/>
  <c r="B18" i="78"/>
  <c r="N18" i="78" s="1"/>
  <c r="M17" i="78"/>
  <c r="L17" i="78"/>
  <c r="K17" i="78"/>
  <c r="J17" i="78"/>
  <c r="I17" i="78"/>
  <c r="H17" i="78"/>
  <c r="G17" i="78"/>
  <c r="F17" i="78"/>
  <c r="E17" i="78"/>
  <c r="D17" i="78"/>
  <c r="C17" i="78"/>
  <c r="B17" i="78"/>
  <c r="N17" i="78" s="1"/>
  <c r="M16" i="78"/>
  <c r="L16" i="78"/>
  <c r="K16" i="78"/>
  <c r="J16" i="78"/>
  <c r="I16" i="78"/>
  <c r="H16" i="78"/>
  <c r="G16" i="78"/>
  <c r="F16" i="78"/>
  <c r="E16" i="78"/>
  <c r="D16" i="78"/>
  <c r="C16" i="78"/>
  <c r="B16" i="78"/>
  <c r="N16" i="78" s="1"/>
  <c r="N14" i="78"/>
  <c r="N13" i="78"/>
  <c r="N12" i="78"/>
  <c r="H8" i="78"/>
  <c r="F44" i="79"/>
  <c r="C44" i="79"/>
  <c r="F34" i="79"/>
  <c r="C34" i="79"/>
  <c r="F24" i="79"/>
  <c r="C24" i="79"/>
  <c r="F14" i="79"/>
  <c r="C14" i="79"/>
  <c r="C46" i="79" s="1"/>
  <c r="F33" i="80"/>
  <c r="C33" i="80"/>
  <c r="F23" i="80"/>
  <c r="C23" i="80"/>
  <c r="D35" i="80" s="1"/>
  <c r="F13" i="80"/>
  <c r="C13" i="80"/>
  <c r="E19" i="58"/>
  <c r="G7" i="64"/>
  <c r="D2" i="64" s="1"/>
  <c r="C12" i="58"/>
  <c r="C11" i="58"/>
  <c r="C10" i="58"/>
  <c r="C9" i="58"/>
  <c r="B4" i="62"/>
  <c r="I21" i="62"/>
  <c r="I19" i="62"/>
  <c r="I18" i="62"/>
  <c r="I17" i="62"/>
  <c r="I16" i="62"/>
  <c r="I15" i="62"/>
  <c r="I13" i="62"/>
  <c r="I12" i="62"/>
  <c r="I11" i="62"/>
  <c r="I10" i="62"/>
  <c r="I7" i="62"/>
  <c r="I6" i="62"/>
  <c r="I5" i="62"/>
  <c r="I22" i="62" s="1"/>
  <c r="C2" i="62" s="1"/>
  <c r="C2" i="61"/>
  <c r="I22" i="61"/>
  <c r="I21" i="61"/>
  <c r="B4" i="60"/>
  <c r="I24" i="60"/>
  <c r="I22" i="60"/>
  <c r="I21" i="60"/>
  <c r="I20" i="60"/>
  <c r="I19" i="60"/>
  <c r="I18" i="60"/>
  <c r="I16" i="60"/>
  <c r="I15" i="60"/>
  <c r="I14" i="60"/>
  <c r="I13" i="60"/>
  <c r="I12" i="60"/>
  <c r="I11" i="60"/>
  <c r="I10" i="60"/>
  <c r="I7" i="60"/>
  <c r="I6" i="60"/>
  <c r="I5" i="60"/>
  <c r="I25" i="60" s="1"/>
  <c r="C2" i="60" s="1"/>
  <c r="C2" i="59"/>
  <c r="I25" i="59"/>
  <c r="I24" i="59"/>
  <c r="F2" i="51"/>
  <c r="L17" i="51"/>
  <c r="L15" i="51"/>
  <c r="L4" i="51"/>
  <c r="E2" i="52"/>
  <c r="I3" i="52"/>
  <c r="I8" i="52"/>
  <c r="I6" i="52"/>
  <c r="I4" i="52"/>
  <c r="L35" i="47"/>
  <c r="F2" i="96" l="1"/>
  <c r="B5" i="8" s="1"/>
  <c r="D85" i="82"/>
  <c r="L85" i="82"/>
  <c r="P85" i="82"/>
  <c r="F85" i="82"/>
  <c r="G89" i="82" s="1"/>
  <c r="N85" i="82"/>
  <c r="H85" i="82"/>
  <c r="G87" i="82" s="1"/>
  <c r="G90" i="82"/>
  <c r="N22" i="78"/>
  <c r="N20" i="78"/>
  <c r="N21" i="78"/>
  <c r="J45" i="82" l="1"/>
  <c r="N45" i="82"/>
  <c r="C45" i="82"/>
  <c r="G88" i="82"/>
  <c r="F45" i="82" l="1"/>
  <c r="C5" i="34" l="1"/>
  <c r="K4" i="11"/>
  <c r="C2" i="10"/>
  <c r="B3" i="7"/>
  <c r="Q19" i="7"/>
  <c r="Q14" i="7"/>
  <c r="Q12" i="7"/>
  <c r="Q11" i="7"/>
  <c r="Q10" i="7"/>
  <c r="Q9" i="7"/>
  <c r="Q8" i="7"/>
  <c r="Q7" i="7"/>
  <c r="Q5" i="7"/>
  <c r="Q20" i="7" s="1"/>
  <c r="G2" i="7" s="1"/>
  <c r="B3" i="6"/>
  <c r="Q19" i="6"/>
  <c r="Q14" i="6"/>
  <c r="Q12" i="6"/>
  <c r="Q11" i="6"/>
  <c r="Q10" i="6"/>
  <c r="Q9" i="6"/>
  <c r="Q8" i="6"/>
  <c r="Q7" i="6"/>
  <c r="Q5" i="6"/>
  <c r="Q20" i="6" s="1"/>
  <c r="G2" i="6" s="1"/>
  <c r="B3" i="5"/>
  <c r="Q19" i="5"/>
  <c r="Q14" i="5"/>
  <c r="Q12" i="5"/>
  <c r="Q11" i="5"/>
  <c r="Q10" i="5"/>
  <c r="Q9" i="5"/>
  <c r="Q8" i="5"/>
  <c r="Q7" i="5"/>
  <c r="Q5" i="5"/>
  <c r="Q20" i="5" s="1"/>
  <c r="G2" i="5" s="1"/>
  <c r="B3" i="4"/>
  <c r="Q19" i="4"/>
  <c r="Q14" i="4"/>
  <c r="Q12" i="4"/>
  <c r="Q11" i="4"/>
  <c r="Q10" i="4"/>
  <c r="Q9" i="4"/>
  <c r="Q8" i="4"/>
  <c r="Q7" i="4"/>
  <c r="Q5" i="4"/>
  <c r="Q20" i="4" s="1"/>
  <c r="G2" i="4" s="1"/>
  <c r="G2" i="3"/>
  <c r="Q20" i="3"/>
  <c r="Q5" i="3"/>
  <c r="Q19" i="3"/>
  <c r="Q14" i="3"/>
  <c r="Q12" i="3"/>
  <c r="Q8" i="3"/>
  <c r="Q9" i="3"/>
  <c r="Q10" i="3"/>
  <c r="Q11" i="3"/>
  <c r="Q7" i="3"/>
  <c r="K2" i="48" l="1"/>
  <c r="K54" i="48"/>
  <c r="K42" i="48"/>
  <c r="K43" i="48"/>
  <c r="K44" i="48"/>
  <c r="K45" i="48"/>
  <c r="K46" i="48"/>
  <c r="K47" i="48"/>
  <c r="K48" i="48"/>
  <c r="K49" i="48"/>
  <c r="K50" i="48"/>
  <c r="K51" i="48"/>
  <c r="K52" i="48"/>
  <c r="K53" i="48"/>
  <c r="K41" i="48"/>
  <c r="B27" i="12"/>
  <c r="B24" i="12"/>
  <c r="B21" i="12"/>
  <c r="B18" i="12"/>
  <c r="B15" i="12"/>
  <c r="B4" i="28" l="1"/>
  <c r="F18" i="34" l="1"/>
  <c r="F20" i="34"/>
  <c r="F22" i="34"/>
  <c r="F24" i="34"/>
  <c r="F20" i="81" l="1"/>
  <c r="F18" i="81"/>
  <c r="F16" i="81"/>
  <c r="F10" i="81"/>
  <c r="F6" i="81"/>
  <c r="J8" i="85"/>
  <c r="K8" i="85"/>
  <c r="L8" i="85"/>
  <c r="J9" i="85"/>
  <c r="K9" i="85"/>
  <c r="L9" i="85"/>
  <c r="L7" i="85"/>
  <c r="K7" i="85"/>
  <c r="J7" i="85"/>
  <c r="L10" i="85" s="1"/>
  <c r="G2" i="85" s="1"/>
  <c r="C22" i="81" s="1"/>
  <c r="I11" i="84"/>
  <c r="I10" i="84"/>
  <c r="I9" i="84"/>
  <c r="I8" i="84"/>
  <c r="I7" i="84"/>
  <c r="I6" i="84"/>
  <c r="I5" i="84"/>
  <c r="C21" i="81" s="1"/>
  <c r="I12" i="83"/>
  <c r="I13" i="83"/>
  <c r="I14" i="83"/>
  <c r="I15" i="83"/>
  <c r="I11" i="83"/>
  <c r="I38" i="83"/>
  <c r="I34" i="83"/>
  <c r="I30" i="83"/>
  <c r="I26" i="83"/>
  <c r="I22" i="83"/>
  <c r="I18" i="83"/>
  <c r="I8" i="83"/>
  <c r="I4" i="83"/>
  <c r="I39" i="83" s="1"/>
  <c r="D2" i="83" s="1"/>
  <c r="C14" i="81" s="1"/>
  <c r="S103" i="82"/>
  <c r="R103" i="82"/>
  <c r="O103" i="82"/>
  <c r="N103" i="82"/>
  <c r="G103" i="82"/>
  <c r="F103" i="82"/>
  <c r="C103" i="82"/>
  <c r="B103" i="82"/>
  <c r="S102" i="82"/>
  <c r="R102" i="82"/>
  <c r="O102" i="82"/>
  <c r="N102" i="82"/>
  <c r="G102" i="82"/>
  <c r="F102" i="82"/>
  <c r="C102" i="82"/>
  <c r="B102" i="82"/>
  <c r="S101" i="82"/>
  <c r="R101" i="82"/>
  <c r="O101" i="82"/>
  <c r="N101" i="82"/>
  <c r="M101" i="82"/>
  <c r="L101" i="82"/>
  <c r="I101" i="82"/>
  <c r="H101" i="82"/>
  <c r="G101" i="82"/>
  <c r="F101" i="82"/>
  <c r="C101" i="82"/>
  <c r="B101" i="82"/>
  <c r="S100" i="82"/>
  <c r="R100" i="82"/>
  <c r="Q100" i="82"/>
  <c r="P100" i="82"/>
  <c r="O100" i="82"/>
  <c r="N100" i="82"/>
  <c r="M100" i="82"/>
  <c r="L100" i="82"/>
  <c r="I100" i="82"/>
  <c r="H100" i="82"/>
  <c r="G100" i="82"/>
  <c r="F100" i="82"/>
  <c r="E100" i="82"/>
  <c r="D100" i="82"/>
  <c r="C100" i="82"/>
  <c r="B100" i="82"/>
  <c r="S99" i="82"/>
  <c r="R99" i="82"/>
  <c r="Q99" i="82"/>
  <c r="P99" i="82"/>
  <c r="O99" i="82"/>
  <c r="N99" i="82"/>
  <c r="M99" i="82"/>
  <c r="L99" i="82"/>
  <c r="I99" i="82"/>
  <c r="H99" i="82"/>
  <c r="G99" i="82"/>
  <c r="F99" i="82"/>
  <c r="E99" i="82"/>
  <c r="D99" i="82"/>
  <c r="C99" i="82"/>
  <c r="B99" i="82"/>
  <c r="S98" i="82"/>
  <c r="R98" i="82"/>
  <c r="Q98" i="82"/>
  <c r="P98" i="82"/>
  <c r="O98" i="82"/>
  <c r="N98" i="82"/>
  <c r="M98" i="82"/>
  <c r="L98" i="82"/>
  <c r="K98" i="82"/>
  <c r="J98" i="82"/>
  <c r="I98" i="82"/>
  <c r="H98" i="82"/>
  <c r="G98" i="82"/>
  <c r="F98" i="82"/>
  <c r="E98" i="82"/>
  <c r="D98" i="82"/>
  <c r="C98" i="82"/>
  <c r="B98" i="82"/>
  <c r="F28" i="81" l="1"/>
  <c r="C2" i="81" s="1"/>
  <c r="B21" i="8" s="1"/>
  <c r="L104" i="82"/>
  <c r="D104" i="82"/>
  <c r="H104" i="82"/>
  <c r="P104" i="82"/>
  <c r="F104" i="82"/>
  <c r="N104" i="82"/>
  <c r="B104" i="82"/>
  <c r="J104" i="82"/>
  <c r="R104" i="82"/>
  <c r="G108" i="82" l="1"/>
  <c r="G107" i="82"/>
  <c r="G106" i="82"/>
  <c r="G109" i="82"/>
  <c r="C13" i="81" l="1"/>
  <c r="B20" i="8"/>
  <c r="D2" i="77"/>
  <c r="I20" i="77"/>
  <c r="I18" i="77"/>
  <c r="I11" i="77"/>
  <c r="I5" i="77"/>
  <c r="I6" i="77"/>
  <c r="I7" i="77"/>
  <c r="I8" i="77"/>
  <c r="I4" i="77"/>
  <c r="F3" i="79" l="1"/>
  <c r="D14" i="77" s="1"/>
  <c r="H2" i="78"/>
  <c r="D13" i="77" s="1"/>
  <c r="I21" i="77" l="1"/>
  <c r="F2" i="80"/>
  <c r="D15" i="77" s="1"/>
  <c r="I21" i="76" l="1"/>
  <c r="I19" i="76"/>
  <c r="I17" i="76"/>
  <c r="I16" i="76"/>
  <c r="I14" i="76"/>
  <c r="I9" i="76"/>
  <c r="I10" i="76"/>
  <c r="I11" i="76"/>
  <c r="I12" i="76"/>
  <c r="I8" i="76"/>
  <c r="I6" i="76"/>
  <c r="I24" i="76" s="1"/>
  <c r="D2" i="76" s="1"/>
  <c r="E13" i="58" s="1"/>
  <c r="AC2" i="75"/>
  <c r="E16" i="58" s="1"/>
  <c r="AO18" i="75"/>
  <c r="AN18" i="75"/>
  <c r="AM18" i="75"/>
  <c r="AL18" i="75"/>
  <c r="AK18" i="75"/>
  <c r="AJ18" i="75"/>
  <c r="AI18" i="75"/>
  <c r="AH18" i="75"/>
  <c r="AO17" i="75"/>
  <c r="AN17" i="75"/>
  <c r="AM17" i="75"/>
  <c r="AL17" i="75"/>
  <c r="AK17" i="75"/>
  <c r="AJ17" i="75"/>
  <c r="AI17" i="75"/>
  <c r="AH17" i="75"/>
  <c r="AO16" i="75"/>
  <c r="AN16" i="75"/>
  <c r="AM16" i="75"/>
  <c r="AL16" i="75"/>
  <c r="AK16" i="75"/>
  <c r="AJ16" i="75"/>
  <c r="AI16" i="75"/>
  <c r="AH16" i="75"/>
  <c r="AO15" i="75"/>
  <c r="AN15" i="75"/>
  <c r="AM15" i="75"/>
  <c r="AL15" i="75"/>
  <c r="AK15" i="75"/>
  <c r="AJ15" i="75"/>
  <c r="AI15" i="75"/>
  <c r="AH15" i="75"/>
  <c r="AO14" i="75"/>
  <c r="AN14" i="75"/>
  <c r="AM14" i="75"/>
  <c r="AL14" i="75"/>
  <c r="AK14" i="75"/>
  <c r="AJ14" i="75"/>
  <c r="AI14" i="75"/>
  <c r="AH14" i="75"/>
  <c r="AO13" i="75"/>
  <c r="AN13" i="75"/>
  <c r="AM13" i="75"/>
  <c r="AL13" i="75"/>
  <c r="AK13" i="75"/>
  <c r="AJ13" i="75"/>
  <c r="AI13" i="75"/>
  <c r="AH13" i="75"/>
  <c r="AO12" i="75"/>
  <c r="AN12" i="75"/>
  <c r="AM12" i="75"/>
  <c r="AL12" i="75"/>
  <c r="AK12" i="75"/>
  <c r="AJ12" i="75"/>
  <c r="AI12" i="75"/>
  <c r="AH12" i="75"/>
  <c r="AO11" i="75"/>
  <c r="AN11" i="75"/>
  <c r="AM11" i="75"/>
  <c r="AL11" i="75"/>
  <c r="AK11" i="75"/>
  <c r="AJ11" i="75"/>
  <c r="AI11" i="75"/>
  <c r="AH11" i="75"/>
  <c r="AO10" i="75"/>
  <c r="AO19" i="75" s="1"/>
  <c r="AN10" i="75"/>
  <c r="AN19" i="75" s="1"/>
  <c r="AM10" i="75"/>
  <c r="AM19" i="75" s="1"/>
  <c r="AL10" i="75"/>
  <c r="AL19" i="75" s="1"/>
  <c r="AK10" i="75"/>
  <c r="AK19" i="75" s="1"/>
  <c r="AJ10" i="75"/>
  <c r="AJ19" i="75" s="1"/>
  <c r="AI10" i="75"/>
  <c r="AI19" i="75" s="1"/>
  <c r="AH10" i="75"/>
  <c r="AH19" i="75" s="1"/>
  <c r="AN15" i="74"/>
  <c r="AM15" i="74"/>
  <c r="AL15" i="74"/>
  <c r="AK15" i="74"/>
  <c r="AJ15" i="74"/>
  <c r="AI15" i="74"/>
  <c r="AH15" i="74"/>
  <c r="AG15" i="74"/>
  <c r="AN14" i="74"/>
  <c r="AM14" i="74"/>
  <c r="AL14" i="74"/>
  <c r="AK14" i="74"/>
  <c r="AJ14" i="74"/>
  <c r="AI14" i="74"/>
  <c r="AH14" i="74"/>
  <c r="AG14" i="74"/>
  <c r="AN13" i="74"/>
  <c r="AM13" i="74"/>
  <c r="AL13" i="74"/>
  <c r="AK13" i="74"/>
  <c r="AJ13" i="74"/>
  <c r="AI13" i="74"/>
  <c r="AH13" i="74"/>
  <c r="AG13" i="74"/>
  <c r="AN12" i="74"/>
  <c r="AM12" i="74"/>
  <c r="AL12" i="74"/>
  <c r="AK12" i="74"/>
  <c r="AJ12" i="74"/>
  <c r="AI12" i="74"/>
  <c r="AH12" i="74"/>
  <c r="AG12" i="74"/>
  <c r="AN11" i="74"/>
  <c r="AM11" i="74"/>
  <c r="AL11" i="74"/>
  <c r="AK11" i="74"/>
  <c r="AJ11" i="74"/>
  <c r="AI11" i="74"/>
  <c r="AH11" i="74"/>
  <c r="AG11" i="74"/>
  <c r="AN10" i="74"/>
  <c r="AM10" i="74"/>
  <c r="AL10" i="74"/>
  <c r="AK10" i="74"/>
  <c r="AJ10" i="74"/>
  <c r="AI10" i="74"/>
  <c r="AH10" i="74"/>
  <c r="AG10" i="74"/>
  <c r="AN9" i="74"/>
  <c r="AM9" i="74"/>
  <c r="AL9" i="74"/>
  <c r="AK9" i="74"/>
  <c r="AJ9" i="74"/>
  <c r="AI9" i="74"/>
  <c r="AH9" i="74"/>
  <c r="AG9" i="74"/>
  <c r="AN8" i="74"/>
  <c r="AM8" i="74"/>
  <c r="AL8" i="74"/>
  <c r="AK8" i="74"/>
  <c r="AJ8" i="74"/>
  <c r="AI8" i="74"/>
  <c r="AH8" i="74"/>
  <c r="AG8" i="74"/>
  <c r="AN7" i="74"/>
  <c r="AN16" i="74" s="1"/>
  <c r="AB29" i="74" s="1"/>
  <c r="AM7" i="74"/>
  <c r="AM16" i="74" s="1"/>
  <c r="Y29" i="74" s="1"/>
  <c r="AL7" i="74"/>
  <c r="AL16" i="74" s="1"/>
  <c r="V29" i="74" s="1"/>
  <c r="AK7" i="74"/>
  <c r="AK16" i="74" s="1"/>
  <c r="S29" i="74" s="1"/>
  <c r="AJ7" i="74"/>
  <c r="AJ16" i="74" s="1"/>
  <c r="P29" i="74" s="1"/>
  <c r="AI7" i="74"/>
  <c r="AI16" i="74" s="1"/>
  <c r="M29" i="74" s="1"/>
  <c r="AH7" i="74"/>
  <c r="AH16" i="74" s="1"/>
  <c r="J29" i="74" s="1"/>
  <c r="AG7" i="74"/>
  <c r="AG16" i="74" s="1"/>
  <c r="AH20" i="75" l="1"/>
  <c r="AG17" i="74"/>
  <c r="G29" i="74"/>
  <c r="AB30" i="74" l="1"/>
  <c r="P30" i="74"/>
  <c r="Y30" i="74"/>
  <c r="M30" i="74"/>
  <c r="V30" i="74"/>
  <c r="J30" i="74"/>
  <c r="S30" i="74"/>
  <c r="G30" i="74"/>
  <c r="F2" i="11" l="1"/>
  <c r="H18" i="9" s="1"/>
  <c r="E24" i="10"/>
  <c r="E8" i="10"/>
  <c r="E10" i="10"/>
  <c r="E12" i="10"/>
  <c r="E14" i="10"/>
  <c r="E16" i="10"/>
  <c r="E18" i="10"/>
  <c r="E20" i="10"/>
  <c r="E22" i="10"/>
  <c r="E6" i="10"/>
  <c r="O11" i="9"/>
  <c r="O23" i="9"/>
  <c r="O24" i="9"/>
  <c r="O25" i="9"/>
  <c r="O22" i="9"/>
  <c r="O20" i="9"/>
  <c r="O7" i="9"/>
  <c r="O8" i="9"/>
  <c r="O28" i="9" s="1"/>
  <c r="M2" i="9" s="1"/>
  <c r="O12" i="9"/>
  <c r="O6" i="9"/>
  <c r="O14" i="9"/>
  <c r="O16" i="9"/>
  <c r="O27" i="9"/>
  <c r="O4" i="9"/>
  <c r="P18" i="9" l="1"/>
  <c r="K22" i="72" l="1"/>
  <c r="K19" i="72"/>
  <c r="K15" i="72"/>
  <c r="L12" i="72"/>
  <c r="L13" i="72"/>
  <c r="L14" i="72"/>
  <c r="L11" i="72"/>
  <c r="K5" i="72"/>
  <c r="K6" i="72"/>
  <c r="K7" i="72"/>
  <c r="K8" i="72"/>
  <c r="K4" i="72"/>
  <c r="K6" i="73"/>
  <c r="K7" i="73"/>
  <c r="K24" i="73" s="1"/>
  <c r="D2" i="73" s="1"/>
  <c r="F9" i="72" s="1"/>
  <c r="K8" i="73"/>
  <c r="K9" i="73"/>
  <c r="K10" i="73"/>
  <c r="K11" i="73"/>
  <c r="K12" i="73"/>
  <c r="K14" i="73"/>
  <c r="K15" i="73"/>
  <c r="K16" i="73"/>
  <c r="K17" i="73"/>
  <c r="K18" i="73"/>
  <c r="K19" i="73"/>
  <c r="K20" i="73"/>
  <c r="K5" i="73"/>
  <c r="O27" i="66"/>
  <c r="O28" i="66"/>
  <c r="O29" i="66"/>
  <c r="O26" i="66"/>
  <c r="O21" i="66"/>
  <c r="O22" i="66"/>
  <c r="O23" i="66"/>
  <c r="O20" i="66"/>
  <c r="M13" i="66"/>
  <c r="M14" i="66"/>
  <c r="M15" i="66"/>
  <c r="M16" i="66"/>
  <c r="M12" i="66"/>
  <c r="N16" i="66" s="1"/>
  <c r="O16" i="66" s="1"/>
  <c r="L43" i="71"/>
  <c r="L41" i="71"/>
  <c r="L39" i="71"/>
  <c r="L37" i="71"/>
  <c r="L35" i="71"/>
  <c r="L33" i="71"/>
  <c r="L31" i="71"/>
  <c r="L29" i="71"/>
  <c r="L27" i="71"/>
  <c r="L25" i="71"/>
  <c r="L23" i="71"/>
  <c r="L21" i="71"/>
  <c r="L19" i="71"/>
  <c r="L17" i="71"/>
  <c r="L15" i="71"/>
  <c r="L13" i="71"/>
  <c r="L11" i="71"/>
  <c r="L9" i="71"/>
  <c r="L7" i="71"/>
  <c r="L5" i="71"/>
  <c r="L45" i="71" s="1"/>
  <c r="F2" i="71" s="1"/>
  <c r="H17" i="66" s="1"/>
  <c r="C2" i="70"/>
  <c r="H9" i="66" s="1"/>
  <c r="C2" i="69"/>
  <c r="H8" i="66" s="1"/>
  <c r="C2" i="67"/>
  <c r="H7" i="66" s="1"/>
  <c r="J24" i="58"/>
  <c r="J21" i="58"/>
  <c r="J18" i="58"/>
  <c r="J15" i="58"/>
  <c r="J5" i="58"/>
  <c r="J6" i="58"/>
  <c r="J7" i="58"/>
  <c r="J4" i="58"/>
  <c r="I7" i="65"/>
  <c r="I9" i="65"/>
  <c r="I11" i="65"/>
  <c r="I13" i="65"/>
  <c r="I15" i="65"/>
  <c r="I17" i="65"/>
  <c r="I19" i="65"/>
  <c r="I21" i="65"/>
  <c r="I23" i="65"/>
  <c r="I5" i="65"/>
  <c r="I25" i="65" s="1"/>
  <c r="C2" i="65" s="1"/>
  <c r="E22" i="58" s="1"/>
  <c r="E7" i="58"/>
  <c r="I12" i="61"/>
  <c r="I13" i="61"/>
  <c r="B4" i="61"/>
  <c r="I19" i="61"/>
  <c r="I18" i="61"/>
  <c r="I17" i="61"/>
  <c r="I16" i="61"/>
  <c r="I15" i="61"/>
  <c r="I11" i="61"/>
  <c r="I10" i="61"/>
  <c r="I7" i="61"/>
  <c r="I6" i="61"/>
  <c r="I5" i="61"/>
  <c r="I19" i="59"/>
  <c r="I20" i="59"/>
  <c r="I21" i="59"/>
  <c r="I22" i="59"/>
  <c r="I18" i="59"/>
  <c r="I12" i="59"/>
  <c r="I13" i="59"/>
  <c r="I14" i="59"/>
  <c r="I15" i="59"/>
  <c r="I16" i="59"/>
  <c r="I11" i="59"/>
  <c r="I10" i="59"/>
  <c r="I6" i="59"/>
  <c r="I7" i="59"/>
  <c r="E4" i="58" s="1"/>
  <c r="I5" i="59"/>
  <c r="B4" i="59"/>
  <c r="I9" i="52"/>
  <c r="L12" i="51"/>
  <c r="L10" i="51"/>
  <c r="Z27" i="50"/>
  <c r="Z28" i="50"/>
  <c r="Z29" i="50"/>
  <c r="Z30" i="50"/>
  <c r="Z31" i="50"/>
  <c r="Z32" i="50"/>
  <c r="Z26" i="50"/>
  <c r="Z25" i="50"/>
  <c r="Z22" i="50"/>
  <c r="Z20" i="50"/>
  <c r="Z18" i="50"/>
  <c r="Z15" i="50"/>
  <c r="Z13" i="50"/>
  <c r="Z11" i="50"/>
  <c r="Z8" i="50"/>
  <c r="Z5" i="50"/>
  <c r="Z34" i="50" s="1"/>
  <c r="R2" i="50" s="1"/>
  <c r="B15" i="8" s="1"/>
  <c r="L34" i="47"/>
  <c r="Q38" i="47"/>
  <c r="Q32" i="47"/>
  <c r="R31" i="47"/>
  <c r="Q31" i="47"/>
  <c r="R30" i="47"/>
  <c r="Q30" i="47" s="1"/>
  <c r="R29" i="47"/>
  <c r="Q29" i="47" s="1"/>
  <c r="Q28" i="47"/>
  <c r="Q26" i="47"/>
  <c r="R25" i="47"/>
  <c r="Q25" i="47" s="1"/>
  <c r="R24" i="47"/>
  <c r="Q24" i="47" s="1"/>
  <c r="R23" i="47"/>
  <c r="Q23" i="47"/>
  <c r="Q22" i="47"/>
  <c r="Q20" i="47"/>
  <c r="R19" i="47"/>
  <c r="Q19" i="47"/>
  <c r="R18" i="47"/>
  <c r="Q18" i="47" s="1"/>
  <c r="R17" i="47"/>
  <c r="Q17" i="47" s="1"/>
  <c r="Q16" i="47"/>
  <c r="Q14" i="47"/>
  <c r="R13" i="47"/>
  <c r="Q13" i="47" s="1"/>
  <c r="R12" i="47"/>
  <c r="Q12" i="47" s="1"/>
  <c r="R11" i="47"/>
  <c r="Q11" i="47"/>
  <c r="Q10" i="47"/>
  <c r="Q8" i="47"/>
  <c r="R7" i="47"/>
  <c r="Q7" i="47" s="1"/>
  <c r="R6" i="47"/>
  <c r="Q6" i="47"/>
  <c r="R5" i="47"/>
  <c r="Q5" i="47" s="1"/>
  <c r="Q4" i="47"/>
  <c r="I11" i="52" l="1"/>
  <c r="G6" i="51" s="1"/>
  <c r="L6" i="51" s="1"/>
  <c r="B16" i="8" s="1"/>
  <c r="T33" i="47"/>
  <c r="T38" i="47" s="1"/>
  <c r="T39" i="47" s="1"/>
  <c r="K2" i="47" s="1"/>
  <c r="B14" i="8" s="1"/>
  <c r="K14" i="72"/>
  <c r="K26" i="72" s="1"/>
  <c r="E2" i="72" s="1"/>
  <c r="B19" i="8" s="1"/>
  <c r="E5" i="58"/>
  <c r="O30" i="66"/>
  <c r="G2" i="66" s="1"/>
  <c r="E6" i="58"/>
  <c r="J10" i="40"/>
  <c r="J9" i="40"/>
  <c r="J8" i="40"/>
  <c r="J7" i="40"/>
  <c r="J6" i="40"/>
  <c r="B4" i="46"/>
  <c r="B4" i="45"/>
  <c r="B4" i="44"/>
  <c r="B4" i="43"/>
  <c r="B4" i="42"/>
  <c r="F20" i="46"/>
  <c r="F15" i="46"/>
  <c r="F12" i="46"/>
  <c r="F9" i="46"/>
  <c r="F6" i="46"/>
  <c r="F20" i="45"/>
  <c r="F15" i="45"/>
  <c r="F12" i="45"/>
  <c r="F9" i="45"/>
  <c r="F6" i="45"/>
  <c r="F22" i="45" s="1"/>
  <c r="C2" i="45" s="1"/>
  <c r="F20" i="44"/>
  <c r="F15" i="44"/>
  <c r="F12" i="44"/>
  <c r="F9" i="44"/>
  <c r="F6" i="44"/>
  <c r="F20" i="43"/>
  <c r="F15" i="43"/>
  <c r="F12" i="43"/>
  <c r="F9" i="43"/>
  <c r="F6" i="43"/>
  <c r="F20" i="42"/>
  <c r="F15" i="42"/>
  <c r="F12" i="42"/>
  <c r="F9" i="42"/>
  <c r="F6" i="42"/>
  <c r="F20" i="41"/>
  <c r="F15" i="41"/>
  <c r="F12" i="41"/>
  <c r="F9" i="41"/>
  <c r="F6" i="41"/>
  <c r="F22" i="41" s="1"/>
  <c r="C2" i="41" s="1"/>
  <c r="J5" i="40" s="1"/>
  <c r="N5" i="40" s="1"/>
  <c r="I2" i="40" s="1"/>
  <c r="B13" i="8" s="1"/>
  <c r="B4" i="41"/>
  <c r="M32" i="39"/>
  <c r="M29" i="39"/>
  <c r="M26" i="39"/>
  <c r="M23" i="39"/>
  <c r="M21" i="39"/>
  <c r="M19" i="39"/>
  <c r="M15" i="39"/>
  <c r="M6" i="39"/>
  <c r="M34" i="39" s="1"/>
  <c r="G2" i="39" s="1"/>
  <c r="B12" i="8" s="1"/>
  <c r="M8" i="39"/>
  <c r="M9" i="39"/>
  <c r="M11" i="39"/>
  <c r="M12" i="39"/>
  <c r="M17" i="39"/>
  <c r="M22" i="39"/>
  <c r="M5" i="39"/>
  <c r="L34" i="33"/>
  <c r="L33" i="33"/>
  <c r="N35" i="33" s="1"/>
  <c r="L31" i="33"/>
  <c r="L24" i="33"/>
  <c r="L20" i="33"/>
  <c r="L21" i="33"/>
  <c r="L22" i="33"/>
  <c r="L19" i="33"/>
  <c r="L8" i="33"/>
  <c r="M8" i="33"/>
  <c r="L10" i="33"/>
  <c r="M10" i="33"/>
  <c r="L12" i="33"/>
  <c r="M12" i="33"/>
  <c r="M6" i="33"/>
  <c r="L6" i="33"/>
  <c r="H14" i="38"/>
  <c r="H12" i="38"/>
  <c r="H8" i="38"/>
  <c r="H10" i="38"/>
  <c r="H6" i="38"/>
  <c r="G10" i="37"/>
  <c r="C2" i="37" s="1"/>
  <c r="I26" i="33" s="1"/>
  <c r="G7" i="37"/>
  <c r="G9" i="37"/>
  <c r="G5" i="37"/>
  <c r="I16" i="33"/>
  <c r="I15" i="33"/>
  <c r="H16" i="33"/>
  <c r="H15" i="33"/>
  <c r="D25" i="36"/>
  <c r="B25" i="36"/>
  <c r="F24" i="36"/>
  <c r="D24" i="36"/>
  <c r="B24" i="36"/>
  <c r="D23" i="36"/>
  <c r="B23" i="36"/>
  <c r="F22" i="36"/>
  <c r="D22" i="36"/>
  <c r="H22" i="36" s="1"/>
  <c r="B22" i="36"/>
  <c r="D21" i="36"/>
  <c r="B21" i="36"/>
  <c r="F20" i="36"/>
  <c r="D20" i="36"/>
  <c r="B20" i="36"/>
  <c r="D19" i="36"/>
  <c r="B19" i="36"/>
  <c r="F18" i="36"/>
  <c r="D18" i="36"/>
  <c r="B18" i="36"/>
  <c r="N15" i="36"/>
  <c r="N13" i="36"/>
  <c r="N11" i="36"/>
  <c r="G11" i="36"/>
  <c r="F25" i="36" s="1"/>
  <c r="C11" i="36"/>
  <c r="N9" i="36"/>
  <c r="G9" i="36"/>
  <c r="F23" i="36" s="1"/>
  <c r="C9" i="36"/>
  <c r="N7" i="36"/>
  <c r="G7" i="36"/>
  <c r="F21" i="36" s="1"/>
  <c r="C7" i="36"/>
  <c r="N5" i="36"/>
  <c r="G5" i="36"/>
  <c r="F19" i="36" s="1"/>
  <c r="C5" i="36"/>
  <c r="D25" i="35"/>
  <c r="B25" i="35"/>
  <c r="F24" i="35"/>
  <c r="D24" i="35"/>
  <c r="B24" i="35"/>
  <c r="D23" i="35"/>
  <c r="B23" i="35"/>
  <c r="F22" i="35"/>
  <c r="D22" i="35"/>
  <c r="B22" i="35"/>
  <c r="D21" i="35"/>
  <c r="B21" i="35"/>
  <c r="F20" i="35"/>
  <c r="D20" i="35"/>
  <c r="B20" i="35"/>
  <c r="D19" i="35"/>
  <c r="B19" i="35"/>
  <c r="F18" i="35"/>
  <c r="D18" i="35"/>
  <c r="B18" i="35"/>
  <c r="N15" i="35"/>
  <c r="N13" i="35"/>
  <c r="N11" i="35"/>
  <c r="G11" i="35"/>
  <c r="F25" i="35" s="1"/>
  <c r="C11" i="35"/>
  <c r="N9" i="35"/>
  <c r="G9" i="35"/>
  <c r="F23" i="35" s="1"/>
  <c r="C9" i="35"/>
  <c r="N7" i="35"/>
  <c r="G7" i="35"/>
  <c r="F21" i="35" s="1"/>
  <c r="C7" i="35"/>
  <c r="N5" i="35"/>
  <c r="G5" i="35"/>
  <c r="F19" i="35" s="1"/>
  <c r="C5" i="35"/>
  <c r="N15" i="34"/>
  <c r="N13" i="34"/>
  <c r="N7" i="34"/>
  <c r="N9" i="34"/>
  <c r="N11" i="34"/>
  <c r="N5" i="34"/>
  <c r="D25" i="34"/>
  <c r="D24" i="34"/>
  <c r="H24" i="34" s="1"/>
  <c r="D23" i="34"/>
  <c r="D22" i="34"/>
  <c r="H22" i="34" s="1"/>
  <c r="D21" i="34"/>
  <c r="D20" i="34"/>
  <c r="H20" i="34" s="1"/>
  <c r="D19" i="34"/>
  <c r="D18" i="34"/>
  <c r="B25" i="34"/>
  <c r="B24" i="34"/>
  <c r="B23" i="34"/>
  <c r="B22" i="34"/>
  <c r="B21" i="34"/>
  <c r="B20" i="34"/>
  <c r="B19" i="34"/>
  <c r="B18" i="34"/>
  <c r="G11" i="34"/>
  <c r="F25" i="34" s="1"/>
  <c r="C11" i="34"/>
  <c r="G9" i="34"/>
  <c r="F23" i="34" s="1"/>
  <c r="H23" i="34" s="1"/>
  <c r="C9" i="34"/>
  <c r="G7" i="34"/>
  <c r="F21" i="34" s="1"/>
  <c r="C7" i="34"/>
  <c r="G5" i="34"/>
  <c r="F19" i="34" s="1"/>
  <c r="B8" i="8"/>
  <c r="N25" i="30"/>
  <c r="N24" i="30"/>
  <c r="N22" i="30"/>
  <c r="N21" i="30"/>
  <c r="N15" i="30"/>
  <c r="N16" i="30"/>
  <c r="N17" i="30"/>
  <c r="N18" i="30"/>
  <c r="N19" i="30"/>
  <c r="N14" i="30"/>
  <c r="N11" i="30"/>
  <c r="N9" i="30"/>
  <c r="N7" i="30"/>
  <c r="N5" i="30"/>
  <c r="M4" i="32"/>
  <c r="M12" i="31"/>
  <c r="M10" i="31"/>
  <c r="M8" i="31"/>
  <c r="M6" i="32"/>
  <c r="M8" i="32"/>
  <c r="M10" i="32"/>
  <c r="M12" i="32"/>
  <c r="M14" i="32"/>
  <c r="M18" i="32"/>
  <c r="M16" i="32"/>
  <c r="M6" i="31"/>
  <c r="N13" i="30"/>
  <c r="N31" i="12"/>
  <c r="M7" i="29"/>
  <c r="M8" i="29"/>
  <c r="M9" i="29"/>
  <c r="M10" i="29"/>
  <c r="M11" i="29"/>
  <c r="M6" i="29"/>
  <c r="B4" i="29"/>
  <c r="M2" i="28"/>
  <c r="C2" i="28" s="1"/>
  <c r="E32" i="12" s="1"/>
  <c r="E28" i="12"/>
  <c r="E19" i="12"/>
  <c r="B4" i="27"/>
  <c r="B4" i="26"/>
  <c r="B7" i="27"/>
  <c r="B8" i="27"/>
  <c r="B6" i="27"/>
  <c r="B7" i="26"/>
  <c r="B8" i="26"/>
  <c r="B6" i="26"/>
  <c r="B4" i="25"/>
  <c r="B7" i="25"/>
  <c r="B8" i="25"/>
  <c r="B6" i="25"/>
  <c r="B7" i="24"/>
  <c r="B8" i="24"/>
  <c r="B6" i="24"/>
  <c r="B4" i="24"/>
  <c r="M2" i="27"/>
  <c r="C2" i="27" s="1"/>
  <c r="M2" i="26"/>
  <c r="C2" i="26" s="1"/>
  <c r="E25" i="12" s="1"/>
  <c r="M2" i="25"/>
  <c r="C2" i="25" s="1"/>
  <c r="E22" i="12" s="1"/>
  <c r="M2" i="24"/>
  <c r="C2" i="24"/>
  <c r="M2" i="23"/>
  <c r="C2" i="23"/>
  <c r="E16" i="12" s="1"/>
  <c r="B7" i="23"/>
  <c r="B8" i="23"/>
  <c r="B6" i="23"/>
  <c r="B4" i="23"/>
  <c r="B4" i="13"/>
  <c r="N13" i="12"/>
  <c r="N12" i="12"/>
  <c r="N11" i="12"/>
  <c r="N10" i="12"/>
  <c r="E10" i="12" s="1"/>
  <c r="N9" i="12"/>
  <c r="N8" i="12"/>
  <c r="N7" i="12"/>
  <c r="E6" i="12" s="1"/>
  <c r="N6" i="12"/>
  <c r="E8" i="12"/>
  <c r="B4" i="22"/>
  <c r="B4" i="21"/>
  <c r="B4" i="20"/>
  <c r="B4" i="19"/>
  <c r="B4" i="18"/>
  <c r="B4" i="17"/>
  <c r="B4" i="16"/>
  <c r="B4" i="15"/>
  <c r="B4" i="14"/>
  <c r="N27" i="22"/>
  <c r="N26" i="22"/>
  <c r="N25" i="22"/>
  <c r="N24" i="22"/>
  <c r="N23" i="22"/>
  <c r="N22" i="22"/>
  <c r="N21" i="22"/>
  <c r="N20" i="22"/>
  <c r="N19" i="22"/>
  <c r="N18" i="22"/>
  <c r="N17" i="22"/>
  <c r="N16" i="22"/>
  <c r="N15" i="22"/>
  <c r="N14" i="22"/>
  <c r="N13" i="22"/>
  <c r="N12" i="22"/>
  <c r="N11" i="22"/>
  <c r="N10" i="22"/>
  <c r="N9" i="22"/>
  <c r="N8" i="22"/>
  <c r="N6" i="22"/>
  <c r="N27" i="21"/>
  <c r="N26" i="21"/>
  <c r="N25" i="21"/>
  <c r="N24" i="21"/>
  <c r="N23" i="21"/>
  <c r="N22" i="21"/>
  <c r="N21" i="21"/>
  <c r="N20" i="21"/>
  <c r="N19" i="21"/>
  <c r="N18" i="21"/>
  <c r="N17" i="21"/>
  <c r="N16" i="21"/>
  <c r="N15" i="21"/>
  <c r="N14" i="21"/>
  <c r="N13" i="21"/>
  <c r="N12" i="21"/>
  <c r="N11" i="21"/>
  <c r="N10" i="21"/>
  <c r="N9" i="21"/>
  <c r="N8" i="21"/>
  <c r="N7" i="21"/>
  <c r="N6" i="21"/>
  <c r="N5" i="21"/>
  <c r="N27" i="20"/>
  <c r="N26" i="20"/>
  <c r="N25" i="20"/>
  <c r="N24" i="20"/>
  <c r="N23" i="20"/>
  <c r="N22" i="20"/>
  <c r="N21" i="20"/>
  <c r="N20" i="20"/>
  <c r="N19" i="20"/>
  <c r="N18" i="20"/>
  <c r="N17" i="20"/>
  <c r="N16" i="20"/>
  <c r="N15" i="20"/>
  <c r="N14" i="20"/>
  <c r="N13" i="20"/>
  <c r="N12" i="20"/>
  <c r="N11" i="20"/>
  <c r="N10" i="20"/>
  <c r="N9" i="20"/>
  <c r="N8" i="20"/>
  <c r="N6" i="20"/>
  <c r="N27" i="19"/>
  <c r="N26" i="19"/>
  <c r="N25" i="19"/>
  <c r="N24" i="19"/>
  <c r="N23" i="19"/>
  <c r="N22" i="19"/>
  <c r="N21" i="19"/>
  <c r="N20" i="19"/>
  <c r="N19" i="19"/>
  <c r="N18" i="19"/>
  <c r="N17" i="19"/>
  <c r="N16" i="19"/>
  <c r="N15" i="19"/>
  <c r="N14" i="19"/>
  <c r="N13" i="19"/>
  <c r="N12" i="19"/>
  <c r="N11" i="19"/>
  <c r="N10" i="19"/>
  <c r="N9" i="19"/>
  <c r="N8" i="19"/>
  <c r="N7" i="19"/>
  <c r="N6" i="19"/>
  <c r="N5" i="19"/>
  <c r="N27" i="18"/>
  <c r="N26" i="18"/>
  <c r="N25" i="18"/>
  <c r="N24" i="18"/>
  <c r="N23" i="18"/>
  <c r="N22" i="18"/>
  <c r="N21" i="18"/>
  <c r="N20" i="18"/>
  <c r="N19" i="18"/>
  <c r="N18" i="18"/>
  <c r="N17" i="18"/>
  <c r="N16" i="18"/>
  <c r="N15" i="18"/>
  <c r="N14" i="18"/>
  <c r="N13" i="18"/>
  <c r="N12" i="18"/>
  <c r="N11" i="18"/>
  <c r="N10" i="18"/>
  <c r="N9" i="18"/>
  <c r="N8" i="18"/>
  <c r="N6" i="18"/>
  <c r="N27" i="17"/>
  <c r="N26" i="17"/>
  <c r="N25" i="17"/>
  <c r="N24" i="17"/>
  <c r="N23" i="17"/>
  <c r="N22" i="17"/>
  <c r="N21" i="17"/>
  <c r="N20" i="17"/>
  <c r="N19" i="17"/>
  <c r="N18" i="17"/>
  <c r="N17" i="17"/>
  <c r="N16" i="17"/>
  <c r="N15" i="17"/>
  <c r="N14" i="17"/>
  <c r="N13" i="17"/>
  <c r="N12" i="17"/>
  <c r="N11" i="17"/>
  <c r="N10" i="17"/>
  <c r="N9" i="17"/>
  <c r="N8" i="17"/>
  <c r="N7" i="17"/>
  <c r="N6" i="17"/>
  <c r="N5" i="17"/>
  <c r="N27" i="16"/>
  <c r="N26" i="16"/>
  <c r="N25" i="16"/>
  <c r="N24" i="16"/>
  <c r="N23" i="16"/>
  <c r="N22" i="16"/>
  <c r="N21" i="16"/>
  <c r="N20" i="16"/>
  <c r="N19" i="16"/>
  <c r="N18" i="16"/>
  <c r="N17" i="16"/>
  <c r="N16" i="16"/>
  <c r="N15" i="16"/>
  <c r="N14" i="16"/>
  <c r="N13" i="16"/>
  <c r="N12" i="16"/>
  <c r="N11" i="16"/>
  <c r="N10" i="16"/>
  <c r="N9" i="16"/>
  <c r="N8" i="16"/>
  <c r="N6" i="16"/>
  <c r="N27" i="15"/>
  <c r="N26" i="15"/>
  <c r="N25" i="15"/>
  <c r="N24" i="15"/>
  <c r="N23" i="15"/>
  <c r="N22" i="15"/>
  <c r="N21" i="15"/>
  <c r="N20" i="15"/>
  <c r="N19" i="15"/>
  <c r="N18" i="15"/>
  <c r="N17" i="15"/>
  <c r="N16" i="15"/>
  <c r="N15" i="15"/>
  <c r="N14" i="15"/>
  <c r="N13" i="15"/>
  <c r="N12" i="15"/>
  <c r="N11" i="15"/>
  <c r="N10" i="15"/>
  <c r="N9" i="15"/>
  <c r="N8" i="15"/>
  <c r="N7" i="15"/>
  <c r="N6" i="15"/>
  <c r="N5" i="15"/>
  <c r="N9" i="14"/>
  <c r="N10" i="14"/>
  <c r="N11" i="14"/>
  <c r="N12" i="14"/>
  <c r="N13" i="14"/>
  <c r="N14" i="14"/>
  <c r="N15" i="14"/>
  <c r="N16" i="14"/>
  <c r="N17" i="14"/>
  <c r="N18" i="14"/>
  <c r="N19" i="14"/>
  <c r="N20" i="14"/>
  <c r="N21" i="14"/>
  <c r="N22" i="14"/>
  <c r="N23" i="14"/>
  <c r="N24" i="14"/>
  <c r="N25" i="14"/>
  <c r="N26" i="14"/>
  <c r="N27" i="14"/>
  <c r="N8" i="14"/>
  <c r="N6" i="14"/>
  <c r="N6" i="13"/>
  <c r="N7" i="13"/>
  <c r="N8" i="13"/>
  <c r="N9" i="13"/>
  <c r="N10" i="13"/>
  <c r="N11" i="13"/>
  <c r="N12" i="13"/>
  <c r="N13" i="13"/>
  <c r="N14" i="13"/>
  <c r="N15" i="13"/>
  <c r="N16" i="13"/>
  <c r="N17" i="13"/>
  <c r="N18" i="13"/>
  <c r="N19" i="13"/>
  <c r="N20" i="13"/>
  <c r="N21" i="13"/>
  <c r="N22" i="13"/>
  <c r="N23" i="13"/>
  <c r="N24" i="13"/>
  <c r="N25" i="13"/>
  <c r="N26" i="13"/>
  <c r="N27" i="13"/>
  <c r="N5" i="13"/>
  <c r="E15" i="2"/>
  <c r="E16" i="2"/>
  <c r="E14" i="2"/>
  <c r="E13" i="2"/>
  <c r="J26" i="58" l="1"/>
  <c r="D2" i="58" s="1"/>
  <c r="B17" i="8" s="1"/>
  <c r="H18" i="36"/>
  <c r="H22" i="35"/>
  <c r="H18" i="35"/>
  <c r="N29" i="12"/>
  <c r="N28" i="15"/>
  <c r="D2" i="15" s="1"/>
  <c r="N28" i="17"/>
  <c r="D2" i="17" s="1"/>
  <c r="N28" i="19"/>
  <c r="D2" i="19" s="1"/>
  <c r="N28" i="21"/>
  <c r="D2" i="21" s="1"/>
  <c r="E12" i="12"/>
  <c r="H20" i="35"/>
  <c r="N17" i="36"/>
  <c r="H2" i="36" s="1"/>
  <c r="H24" i="36"/>
  <c r="F22" i="42"/>
  <c r="C2" i="42" s="1"/>
  <c r="F22" i="46"/>
  <c r="C2" i="46" s="1"/>
  <c r="F22" i="43"/>
  <c r="C2" i="43" s="1"/>
  <c r="N28" i="16"/>
  <c r="D2" i="16" s="1"/>
  <c r="N28" i="18"/>
  <c r="D2" i="18" s="1"/>
  <c r="N28" i="20"/>
  <c r="D2" i="20" s="1"/>
  <c r="N28" i="22"/>
  <c r="D2" i="22" s="1"/>
  <c r="M2" i="29"/>
  <c r="C2" i="29" s="1"/>
  <c r="E33" i="12" s="1"/>
  <c r="N17" i="35"/>
  <c r="H2" i="35" s="1"/>
  <c r="H24" i="35"/>
  <c r="H20" i="36"/>
  <c r="F22" i="44"/>
  <c r="C2" i="44" s="1"/>
  <c r="B18" i="8"/>
  <c r="N17" i="34"/>
  <c r="H2" i="34" s="1"/>
  <c r="I14" i="33" s="1"/>
  <c r="N16" i="33" s="1"/>
  <c r="H23" i="36"/>
  <c r="H21" i="36"/>
  <c r="N28" i="13"/>
  <c r="D2" i="13" s="1"/>
  <c r="N4" i="12" s="1"/>
  <c r="B6" i="8"/>
  <c r="M13" i="31"/>
  <c r="C2" i="31" s="1"/>
  <c r="H26" i="30" s="1"/>
  <c r="N10" i="40"/>
  <c r="N13" i="33"/>
  <c r="H18" i="34"/>
  <c r="H16" i="38"/>
  <c r="C2" i="38" s="1"/>
  <c r="I27" i="33" s="1"/>
  <c r="L27" i="33" s="1"/>
  <c r="N27" i="33" s="1"/>
  <c r="H23" i="35"/>
  <c r="H19" i="35"/>
  <c r="H25" i="35"/>
  <c r="H19" i="36"/>
  <c r="H25" i="34"/>
  <c r="H21" i="35"/>
  <c r="H25" i="36"/>
  <c r="H19" i="34"/>
  <c r="H21" i="34"/>
  <c r="M19" i="32"/>
  <c r="C2" i="32" s="1"/>
  <c r="H27" i="30" s="1"/>
  <c r="N33" i="12"/>
  <c r="N28" i="14"/>
  <c r="D2" i="14" s="1"/>
  <c r="N5" i="12" s="1"/>
  <c r="B3" i="3"/>
  <c r="N28" i="30" l="1"/>
  <c r="G2" i="30" s="1"/>
  <c r="B10" i="8" s="1"/>
  <c r="H26" i="35"/>
  <c r="H26" i="36"/>
  <c r="E4" i="12"/>
  <c r="N14" i="12" s="1"/>
  <c r="N34" i="12" s="1"/>
  <c r="D2" i="12" s="1"/>
  <c r="B9" i="8" s="1"/>
  <c r="N36" i="33"/>
  <c r="H2" i="33" s="1"/>
  <c r="B11" i="8" s="1"/>
  <c r="H26" i="34"/>
  <c r="H14" i="33" s="1"/>
  <c r="E12" i="2"/>
  <c r="D2" i="2" s="1"/>
  <c r="B7" i="8" s="1"/>
</calcChain>
</file>

<file path=xl/comments1.xml><?xml version="1.0" encoding="utf-8"?>
<comments xmlns="http://schemas.openxmlformats.org/spreadsheetml/2006/main">
  <authors>
    <author>STJ</author>
    <author>Steen Heide</author>
  </authors>
  <commentList>
    <comment ref="A13" authorId="0" shapeId="0">
      <text>
        <r>
          <rPr>
            <b/>
            <sz val="8"/>
            <color indexed="8"/>
            <rFont val="Times New Roman"/>
            <family val="1"/>
          </rPr>
          <t xml:space="preserve">sth:
</t>
        </r>
        <r>
          <rPr>
            <sz val="8"/>
            <color indexed="8"/>
            <rFont val="Times New Roman"/>
            <family val="1"/>
          </rPr>
          <t>Her skal I debattere temaet ud fra samfund, miljø, egne interesser</t>
        </r>
      </text>
    </comment>
    <comment ref="A22" authorId="0" shapeId="0">
      <text>
        <r>
          <rPr>
            <b/>
            <sz val="8"/>
            <color indexed="8"/>
            <rFont val="Times New Roman"/>
            <family val="1"/>
          </rPr>
          <t xml:space="preserve">sth:
</t>
        </r>
        <r>
          <rPr>
            <sz val="8"/>
            <color indexed="8"/>
            <rFont val="Times New Roman"/>
            <family val="1"/>
          </rPr>
          <t>De personer der kan have interesser i produktet enten som bruger, forhandler, producent eller lignende</t>
        </r>
      </text>
    </comment>
    <comment ref="A34" authorId="0" shapeId="0">
      <text>
        <r>
          <rPr>
            <b/>
            <sz val="8"/>
            <color indexed="8"/>
            <rFont val="Times New Roman"/>
            <family val="1"/>
          </rPr>
          <t xml:space="preserve">sth:
</t>
        </r>
        <r>
          <rPr>
            <sz val="8"/>
            <color indexed="8"/>
            <rFont val="Times New Roman"/>
            <family val="1"/>
          </rPr>
          <t>fysiske, elektriske, mekaniske  matematiske sammenhænge, der er nødvendige for at produktet fungerer</t>
        </r>
      </text>
    </comment>
    <comment ref="Z36" authorId="1" shapeId="0">
      <text>
        <r>
          <rPr>
            <b/>
            <sz val="9"/>
            <color indexed="81"/>
            <rFont val="Tahoma"/>
            <family val="2"/>
          </rPr>
          <t>Materialeliste afleveres</t>
        </r>
        <r>
          <rPr>
            <sz val="9"/>
            <color indexed="81"/>
            <rFont val="Tahoma"/>
            <family val="2"/>
          </rPr>
          <t xml:space="preserve">
</t>
        </r>
      </text>
    </comment>
    <comment ref="AA36" authorId="1" shapeId="0">
      <text>
        <r>
          <rPr>
            <b/>
            <sz val="9"/>
            <color indexed="81"/>
            <rFont val="Tahoma"/>
            <family val="2"/>
          </rPr>
          <t>Materialeliste afleveres</t>
        </r>
        <r>
          <rPr>
            <sz val="9"/>
            <color indexed="81"/>
            <rFont val="Tahoma"/>
            <family val="2"/>
          </rPr>
          <t xml:space="preserve">
</t>
        </r>
      </text>
    </comment>
    <comment ref="A41" authorId="0" shapeId="0">
      <text>
        <r>
          <rPr>
            <b/>
            <sz val="8"/>
            <color indexed="8"/>
            <rFont val="Times New Roman"/>
            <family val="1"/>
          </rPr>
          <t xml:space="preserve">sth:
</t>
        </r>
        <r>
          <rPr>
            <sz val="8"/>
            <color indexed="8"/>
            <rFont val="Times New Roman"/>
            <family val="1"/>
          </rPr>
          <t>Materialer, der passer til konstruktionen findes, og det vurderes, hvilke materialer der er mulige</t>
        </r>
      </text>
    </comment>
    <comment ref="A42" authorId="0" shapeId="0">
      <text>
        <r>
          <rPr>
            <b/>
            <sz val="8"/>
            <color indexed="8"/>
            <rFont val="Times New Roman"/>
            <family val="1"/>
          </rPr>
          <t xml:space="preserve">sth:
</t>
        </r>
        <r>
          <rPr>
            <sz val="8"/>
            <color indexed="8"/>
            <rFont val="Times New Roman"/>
            <family val="1"/>
          </rPr>
          <t>Dette punkt kan splittes op i mange underpunkter, afhængig af hvor mange tegninger der reelt skal laves</t>
        </r>
      </text>
    </comment>
    <comment ref="AR44" authorId="1" shapeId="0">
      <text>
        <r>
          <rPr>
            <b/>
            <sz val="9"/>
            <color indexed="81"/>
            <rFont val="Tahoma"/>
            <family val="2"/>
          </rPr>
          <t>Rapportaflevering</t>
        </r>
        <r>
          <rPr>
            <sz val="9"/>
            <color indexed="81"/>
            <rFont val="Tahoma"/>
            <family val="2"/>
          </rPr>
          <t xml:space="preserve">
</t>
        </r>
      </text>
    </comment>
    <comment ref="AS44" authorId="1" shapeId="0">
      <text>
        <r>
          <rPr>
            <b/>
            <sz val="9"/>
            <color indexed="81"/>
            <rFont val="Tahoma"/>
            <family val="2"/>
          </rPr>
          <t>Rapportaflevering</t>
        </r>
        <r>
          <rPr>
            <sz val="9"/>
            <color indexed="81"/>
            <rFont val="Tahoma"/>
            <family val="2"/>
          </rPr>
          <t xml:space="preserve">
</t>
        </r>
      </text>
    </comment>
  </commentList>
</comments>
</file>

<file path=xl/comments2.xml><?xml version="1.0" encoding="utf-8"?>
<comments xmlns="http://schemas.openxmlformats.org/spreadsheetml/2006/main">
  <authors>
    <author>Steen Heide</author>
  </authors>
  <commentList>
    <comment ref="B3" authorId="0" shapeId="0">
      <text>
        <r>
          <rPr>
            <b/>
            <sz val="9"/>
            <color indexed="81"/>
            <rFont val="Tahoma"/>
            <family val="2"/>
          </rPr>
          <t xml:space="preserve">(tag udgangspunkt i teknologien som den anvendes nu og her)
Beskriv de samfundsmæssige konsekvenser </t>
        </r>
        <r>
          <rPr>
            <sz val="9"/>
            <color indexed="81"/>
            <rFont val="Tahoma"/>
            <family val="2"/>
          </rPr>
          <t xml:space="preserve">
</t>
        </r>
      </text>
    </comment>
  </commentList>
</comments>
</file>

<file path=xl/comments3.xml><?xml version="1.0" encoding="utf-8"?>
<comments xmlns="http://schemas.openxmlformats.org/spreadsheetml/2006/main">
  <authors>
    <author>Steen Heide</author>
  </authors>
  <commentList>
    <comment ref="F23" authorId="0" shapeId="0">
      <text>
        <r>
          <rPr>
            <sz val="9"/>
            <color indexed="81"/>
            <rFont val="Tahoma"/>
            <family val="2"/>
          </rPr>
          <t xml:space="preserve">Materiale, halvfabrikata, emballage, forbrugsstoffer eller produkter transporteres
</t>
        </r>
      </text>
    </comment>
    <comment ref="H23" authorId="0" shapeId="0">
      <text>
        <r>
          <rPr>
            <b/>
            <sz val="9"/>
            <color indexed="81"/>
            <rFont val="Tahoma"/>
            <family val="2"/>
          </rPr>
          <t>Indskriv her hvad tidsenheden er på hver søjle, f.eks 5 min</t>
        </r>
        <r>
          <rPr>
            <sz val="9"/>
            <color indexed="81"/>
            <rFont val="Tahoma"/>
            <family val="2"/>
          </rPr>
          <t xml:space="preserve">
</t>
        </r>
      </text>
    </comment>
    <comment ref="F24" authorId="0" shapeId="0">
      <text>
        <r>
          <rPr>
            <sz val="9"/>
            <color indexed="81"/>
            <rFont val="Tahoma"/>
            <family val="2"/>
          </rPr>
          <t>alle processer, der anvendes for at fremstille det færdige produkt.
H</t>
        </r>
        <r>
          <rPr>
            <b/>
            <sz val="9"/>
            <color indexed="81"/>
            <rFont val="Tahoma"/>
            <family val="2"/>
          </rPr>
          <t>er indgår både maskiner og arbejdstid</t>
        </r>
      </text>
    </comment>
    <comment ref="F25" authorId="0" shapeId="0">
      <text>
        <r>
          <rPr>
            <sz val="9"/>
            <color indexed="81"/>
            <rFont val="Tahoma"/>
            <family val="2"/>
          </rPr>
          <t xml:space="preserve">Hvor materialer, halvfabrikata, emballage, forbrugsstoffer eller produkter lagres med henblik på tilpasning i den løbende produktion.
</t>
        </r>
        <r>
          <rPr>
            <b/>
            <sz val="9"/>
            <color indexed="81"/>
            <rFont val="Tahoma"/>
            <family val="2"/>
          </rPr>
          <t>Her indgår hverken maskiner eller arbejdstid</t>
        </r>
      </text>
    </comment>
    <comment ref="F26" authorId="0" shapeId="0">
      <text>
        <r>
          <rPr>
            <sz val="9"/>
            <color indexed="81"/>
            <rFont val="Tahoma"/>
            <family val="2"/>
          </rPr>
          <t>Alle de ventetider, der kommer af, at produkter skal opvarmes, nedkøles, tørres eller oplades.</t>
        </r>
        <r>
          <rPr>
            <b/>
            <sz val="9"/>
            <color indexed="81"/>
            <rFont val="Tahoma"/>
            <family val="2"/>
          </rPr>
          <t xml:space="preserve">
Her indgår ikke arbejdstid</t>
        </r>
        <r>
          <rPr>
            <sz val="9"/>
            <color indexed="81"/>
            <rFont val="Tahoma"/>
            <family val="2"/>
          </rPr>
          <t xml:space="preserve">
</t>
        </r>
      </text>
    </comment>
  </commentList>
</comments>
</file>

<file path=xl/comments4.xml><?xml version="1.0" encoding="utf-8"?>
<comments xmlns="http://schemas.openxmlformats.org/spreadsheetml/2006/main">
  <authors>
    <author>Steen Heide</author>
  </authors>
  <commentList>
    <comment ref="B4" authorId="0" shapeId="0">
      <text>
        <r>
          <rPr>
            <b/>
            <sz val="9"/>
            <color indexed="81"/>
            <rFont val="Tahoma"/>
            <family val="2"/>
          </rPr>
          <t>Der er ofte store miljø konsekvenser ved fremskaffelsen og bearbejdningen af rå materialer. 
En del kan forbedres ved at anvende genbrugsmaterialer 
Mange materialer har en lav forsyningshorisont</t>
        </r>
        <r>
          <rPr>
            <sz val="9"/>
            <color indexed="81"/>
            <rFont val="Tahoma"/>
            <family val="2"/>
          </rPr>
          <t xml:space="preserve">
</t>
        </r>
      </text>
    </comment>
    <comment ref="C4" authorId="0" shapeId="0">
      <text>
        <r>
          <rPr>
            <b/>
            <sz val="9"/>
            <color indexed="81"/>
            <rFont val="Tahoma"/>
            <family val="2"/>
          </rPr>
          <t xml:space="preserve">Der er ofte store miljø konsekvenser ved Fremstillingen af produkter 
der anvendes energi til maskiner, nedkøling og opvarmning i processer 
Der anvendes kemi for at få ting til at slippe, skære, glide m.m.
Ofte vil der være et betragteligt spild af materialer når der skæres, bores, fræses m.m.
</t>
        </r>
        <r>
          <rPr>
            <sz val="9"/>
            <color indexed="81"/>
            <rFont val="Tahoma"/>
            <family val="2"/>
          </rPr>
          <t xml:space="preserve">
</t>
        </r>
      </text>
    </comment>
    <comment ref="D4" authorId="0" shapeId="0">
      <text>
        <r>
          <rPr>
            <b/>
            <sz val="9"/>
            <color indexed="81"/>
            <rFont val="Tahoma"/>
            <family val="2"/>
          </rPr>
          <t xml:space="preserve">Der er ofte sjældent store miljø konsekvenser ved anvendelsen af produkter. 
Du skal være opmærksom hvis 
1:   Produktet skal serviceres
2:   Produktet har behov for noget
      olie, reservedele
3:   Produktet servicerer en process hvor der
      skal bruges andre ting: kaffefiltre, Brød-
      der skal ristes m.m. 
</t>
        </r>
        <r>
          <rPr>
            <sz val="9"/>
            <color indexed="81"/>
            <rFont val="Tahoma"/>
            <family val="2"/>
          </rPr>
          <t xml:space="preserve">
</t>
        </r>
      </text>
    </comment>
    <comment ref="E4" authorId="0" shapeId="0">
      <text>
        <r>
          <rPr>
            <b/>
            <sz val="9"/>
            <color indexed="81"/>
            <rFont val="Tahoma"/>
            <family val="2"/>
          </rPr>
          <t>Her gælder det om at finde en god måde at adskilde produktet og anvende materialer.
Det er vigtigt at opsamle alle de dele der enten skader miljøet eller er svære at undvære (forsyningshorisont</t>
        </r>
        <r>
          <rPr>
            <sz val="9"/>
            <color indexed="81"/>
            <rFont val="Tahoma"/>
            <family val="2"/>
          </rPr>
          <t xml:space="preserve">
</t>
        </r>
      </text>
    </comment>
    <comment ref="B6" authorId="0" shapeId="0">
      <text>
        <r>
          <rPr>
            <b/>
            <sz val="9"/>
            <color indexed="81"/>
            <rFont val="Tahoma"/>
            <family val="2"/>
          </rPr>
          <t>Transport til og fra virksomheder 
internt i virksomhederne</t>
        </r>
        <r>
          <rPr>
            <sz val="9"/>
            <color indexed="81"/>
            <rFont val="Tahoma"/>
            <family val="2"/>
          </rPr>
          <t xml:space="preserve">
</t>
        </r>
      </text>
    </comment>
    <comment ref="C6" authorId="0" shapeId="0">
      <text>
        <r>
          <rPr>
            <b/>
            <sz val="9"/>
            <color indexed="81"/>
            <rFont val="Tahoma"/>
            <family val="2"/>
          </rPr>
          <t>Transport til og fra virksomheder 
internt i virksomhederne</t>
        </r>
        <r>
          <rPr>
            <sz val="9"/>
            <color indexed="81"/>
            <rFont val="Tahoma"/>
            <family val="2"/>
          </rPr>
          <t xml:space="preserve">
</t>
        </r>
      </text>
    </comment>
    <comment ref="D6" authorId="0" shapeId="0">
      <text>
        <r>
          <rPr>
            <b/>
            <sz val="9"/>
            <color indexed="81"/>
            <rFont val="Tahoma"/>
            <family val="2"/>
          </rPr>
          <t>Transport til og fra virksomheder 
internt i virksomhederne</t>
        </r>
        <r>
          <rPr>
            <sz val="9"/>
            <color indexed="81"/>
            <rFont val="Tahoma"/>
            <family val="2"/>
          </rPr>
          <t xml:space="preserve">
</t>
        </r>
      </text>
    </comment>
    <comment ref="E6" authorId="0" shapeId="0">
      <text>
        <r>
          <rPr>
            <b/>
            <sz val="9"/>
            <color indexed="81"/>
            <rFont val="Tahoma"/>
            <family val="2"/>
          </rPr>
          <t>Transport til og fra virksomheder 
internt i virksomhederne</t>
        </r>
        <r>
          <rPr>
            <sz val="9"/>
            <color indexed="81"/>
            <rFont val="Tahoma"/>
            <family val="2"/>
          </rPr>
          <t xml:space="preserve">
</t>
        </r>
      </text>
    </comment>
  </commentList>
</comments>
</file>

<file path=xl/comments5.xml><?xml version="1.0" encoding="utf-8"?>
<comments xmlns="http://schemas.openxmlformats.org/spreadsheetml/2006/main">
  <authors>
    <author>Steen Heide</author>
  </authors>
  <commentList>
    <comment ref="B19" authorId="0" shapeId="0">
      <text>
        <r>
          <rPr>
            <b/>
            <sz val="9"/>
            <color indexed="81"/>
            <rFont val="Tahoma"/>
            <family val="2"/>
          </rPr>
          <t>her angives om et fald eller en stigning vil være positivt i det givne tilfælde
Stigning = 1 = pil op
Fald =0 = pil ned</t>
        </r>
        <r>
          <rPr>
            <sz val="9"/>
            <color indexed="81"/>
            <rFont val="Tahoma"/>
            <family val="2"/>
          </rPr>
          <t xml:space="preserve">
</t>
        </r>
      </text>
    </comment>
    <comment ref="H19" authorId="0" shapeId="0">
      <text>
        <r>
          <rPr>
            <b/>
            <sz val="9"/>
            <color indexed="81"/>
            <rFont val="Tahoma"/>
            <family val="2"/>
          </rPr>
          <t>Indtast 1 for pil op
0 for pil ned</t>
        </r>
        <r>
          <rPr>
            <sz val="9"/>
            <color indexed="81"/>
            <rFont val="Tahoma"/>
            <family val="2"/>
          </rPr>
          <t xml:space="preserve">
</t>
        </r>
      </text>
    </comment>
    <comment ref="K19" authorId="0" shapeId="0">
      <text>
        <r>
          <rPr>
            <b/>
            <sz val="9"/>
            <color indexed="81"/>
            <rFont val="Tahoma"/>
            <family val="2"/>
          </rPr>
          <t>Indtast 1 for pil op
0 for pil ned</t>
        </r>
        <r>
          <rPr>
            <sz val="9"/>
            <color indexed="81"/>
            <rFont val="Tahoma"/>
            <family val="2"/>
          </rPr>
          <t xml:space="preserve">
</t>
        </r>
      </text>
    </comment>
    <comment ref="N19" authorId="0" shapeId="0">
      <text>
        <r>
          <rPr>
            <b/>
            <sz val="9"/>
            <color indexed="81"/>
            <rFont val="Tahoma"/>
            <family val="2"/>
          </rPr>
          <t>Indtast 1 for pil op
0 for pil ned</t>
        </r>
        <r>
          <rPr>
            <sz val="9"/>
            <color indexed="81"/>
            <rFont val="Tahoma"/>
            <family val="2"/>
          </rPr>
          <t xml:space="preserve">
</t>
        </r>
      </text>
    </comment>
    <comment ref="Q19" authorId="0" shapeId="0">
      <text>
        <r>
          <rPr>
            <b/>
            <sz val="9"/>
            <color indexed="81"/>
            <rFont val="Tahoma"/>
            <family val="2"/>
          </rPr>
          <t>Indtast 1 for pil op
0 for pil ned</t>
        </r>
        <r>
          <rPr>
            <sz val="9"/>
            <color indexed="81"/>
            <rFont val="Tahoma"/>
            <family val="2"/>
          </rPr>
          <t xml:space="preserve">
</t>
        </r>
      </text>
    </comment>
    <comment ref="T19" authorId="0" shapeId="0">
      <text>
        <r>
          <rPr>
            <b/>
            <sz val="9"/>
            <color indexed="81"/>
            <rFont val="Tahoma"/>
            <family val="2"/>
          </rPr>
          <t>Indtast 1 for pil op
0 for pil ned</t>
        </r>
        <r>
          <rPr>
            <sz val="9"/>
            <color indexed="81"/>
            <rFont val="Tahoma"/>
            <family val="2"/>
          </rPr>
          <t xml:space="preserve">
</t>
        </r>
      </text>
    </comment>
    <comment ref="W19" authorId="0" shapeId="0">
      <text>
        <r>
          <rPr>
            <b/>
            <sz val="9"/>
            <color indexed="81"/>
            <rFont val="Tahoma"/>
            <family val="2"/>
          </rPr>
          <t>Indtast 1 for pil op
0 for pil ned</t>
        </r>
        <r>
          <rPr>
            <sz val="9"/>
            <color indexed="81"/>
            <rFont val="Tahoma"/>
            <family val="2"/>
          </rPr>
          <t xml:space="preserve">
</t>
        </r>
      </text>
    </comment>
    <comment ref="Z19" authorId="0" shapeId="0">
      <text>
        <r>
          <rPr>
            <b/>
            <sz val="9"/>
            <color indexed="81"/>
            <rFont val="Tahoma"/>
            <family val="2"/>
          </rPr>
          <t>Indtast 1 for pil op
0 for pil ned</t>
        </r>
        <r>
          <rPr>
            <sz val="9"/>
            <color indexed="81"/>
            <rFont val="Tahoma"/>
            <family val="2"/>
          </rPr>
          <t xml:space="preserve">
</t>
        </r>
      </text>
    </comment>
    <comment ref="AC19" authorId="0" shapeId="0">
      <text>
        <r>
          <rPr>
            <b/>
            <sz val="9"/>
            <color indexed="81"/>
            <rFont val="Tahoma"/>
            <family val="2"/>
          </rPr>
          <t>Indtast 1 for pil op
0 for pil ned</t>
        </r>
        <r>
          <rPr>
            <sz val="9"/>
            <color indexed="81"/>
            <rFont val="Tahoma"/>
            <family val="2"/>
          </rPr>
          <t xml:space="preserve">
</t>
        </r>
      </text>
    </comment>
    <comment ref="H20" authorId="0" shapeId="0">
      <text>
        <r>
          <rPr>
            <b/>
            <sz val="9"/>
            <color indexed="81"/>
            <rFont val="Tahoma"/>
            <family val="2"/>
          </rPr>
          <t>I disse 3 felter beskriver i tekniske krav der tager udgangspunkt i funktionen</t>
        </r>
        <r>
          <rPr>
            <sz val="9"/>
            <color indexed="81"/>
            <rFont val="Tahoma"/>
            <family val="2"/>
          </rPr>
          <t xml:space="preserve">
</t>
        </r>
      </text>
    </comment>
    <comment ref="Q20" authorId="0" shapeId="0">
      <text>
        <r>
          <rPr>
            <b/>
            <sz val="9"/>
            <color indexed="81"/>
            <rFont val="Tahoma"/>
            <family val="2"/>
          </rPr>
          <t>I disse 2 felter beskriver i tekniske krav der tager udgangspunkt i spredningen i jeres sortiement i det berørte produkt</t>
        </r>
        <r>
          <rPr>
            <sz val="9"/>
            <color indexed="81"/>
            <rFont val="Tahoma"/>
            <family val="2"/>
          </rPr>
          <t xml:space="preserve">
</t>
        </r>
      </text>
    </comment>
    <comment ref="W20" authorId="0" shapeId="0">
      <text>
        <r>
          <rPr>
            <b/>
            <sz val="9"/>
            <color indexed="81"/>
            <rFont val="Tahoma"/>
            <family val="2"/>
          </rPr>
          <t xml:space="preserve">I disse 3 felter beskriver i tekniske krav der tager udgangspunkt i Teknikken </t>
        </r>
        <r>
          <rPr>
            <sz val="9"/>
            <color indexed="81"/>
            <rFont val="Tahoma"/>
            <family val="2"/>
          </rPr>
          <t xml:space="preserve">
</t>
        </r>
      </text>
    </comment>
    <comment ref="D32" authorId="0" shapeId="0">
      <text>
        <r>
          <rPr>
            <b/>
            <sz val="9"/>
            <color indexed="81"/>
            <rFont val="Tahoma"/>
            <family val="2"/>
          </rPr>
          <t xml:space="preserve">Sammenregnings felt: Ganger det tekniske kravs vægt med vigtigheden for kunden og med den grad af overensstemmelse der er </t>
        </r>
        <r>
          <rPr>
            <sz val="9"/>
            <color indexed="81"/>
            <rFont val="Tahoma"/>
            <family val="2"/>
          </rPr>
          <t xml:space="preserve">
</t>
        </r>
      </text>
    </comment>
    <comment ref="D33" authorId="0" shapeId="0">
      <text>
        <r>
          <rPr>
            <b/>
            <sz val="9"/>
            <color indexed="81"/>
            <rFont val="Tahoma"/>
            <family val="2"/>
          </rPr>
          <t>Den tekniske prioritet i procent</t>
        </r>
        <r>
          <rPr>
            <sz val="9"/>
            <color indexed="81"/>
            <rFont val="Tahoma"/>
            <family val="2"/>
          </rPr>
          <t xml:space="preserve">
</t>
        </r>
      </text>
    </comment>
    <comment ref="D34" authorId="0" shapeId="0">
      <text>
        <r>
          <rPr>
            <b/>
            <sz val="9"/>
            <color indexed="81"/>
            <rFont val="Tahoma"/>
            <family val="2"/>
          </rPr>
          <t>Den enhed design målet beregnes i</t>
        </r>
        <r>
          <rPr>
            <sz val="9"/>
            <color indexed="81"/>
            <rFont val="Tahoma"/>
            <family val="2"/>
          </rPr>
          <t xml:space="preserve">
</t>
        </r>
      </text>
    </comment>
    <comment ref="D35" authorId="0" shapeId="0">
      <text>
        <r>
          <rPr>
            <b/>
            <sz val="9"/>
            <color indexed="81"/>
            <rFont val="Tahoma"/>
            <family val="2"/>
          </rPr>
          <t>Et mål for hvad der tilstræbes i det endelige produkt</t>
        </r>
        <r>
          <rPr>
            <sz val="9"/>
            <color indexed="81"/>
            <rFont val="Tahoma"/>
            <family val="2"/>
          </rPr>
          <t xml:space="preserve">
</t>
        </r>
      </text>
    </comment>
    <comment ref="E36" authorId="0" shapeId="0">
      <text>
        <r>
          <rPr>
            <b/>
            <sz val="9"/>
            <color indexed="81"/>
            <rFont val="Tahoma"/>
            <family val="2"/>
          </rPr>
          <t>Hvordan vores produkt endte med at blive</t>
        </r>
        <r>
          <rPr>
            <sz val="9"/>
            <color indexed="81"/>
            <rFont val="Tahoma"/>
            <family val="2"/>
          </rPr>
          <t xml:space="preserve">
</t>
        </r>
      </text>
    </comment>
  </commentList>
</comments>
</file>

<file path=xl/comments6.xml><?xml version="1.0" encoding="utf-8"?>
<comments xmlns="http://schemas.openxmlformats.org/spreadsheetml/2006/main">
  <authors>
    <author>Steen Heide</author>
  </authors>
  <commentList>
    <comment ref="G17" authorId="0" shapeId="0">
      <text>
        <r>
          <rPr>
            <b/>
            <sz val="9"/>
            <color indexed="81"/>
            <rFont val="Tahoma"/>
            <family val="2"/>
          </rPr>
          <t>I disse 3 felter beskriver I de tekniske krav, der tager udgangspunkt i funktionen</t>
        </r>
        <r>
          <rPr>
            <sz val="9"/>
            <color indexed="81"/>
            <rFont val="Tahoma"/>
            <family val="2"/>
          </rPr>
          <t xml:space="preserve">
</t>
        </r>
      </text>
    </comment>
    <comment ref="P17" authorId="0" shapeId="0">
      <text>
        <r>
          <rPr>
            <b/>
            <sz val="9"/>
            <color indexed="81"/>
            <rFont val="Tahoma"/>
            <family val="2"/>
          </rPr>
          <t>I disse 2 felter beskriver I de tekniske krav, der tager udgangspunkt i spredningen i jeres sortiment i det berørte produkt</t>
        </r>
        <r>
          <rPr>
            <sz val="9"/>
            <color indexed="81"/>
            <rFont val="Tahoma"/>
            <family val="2"/>
          </rPr>
          <t xml:space="preserve">
</t>
        </r>
      </text>
    </comment>
    <comment ref="V17" authorId="0" shapeId="0">
      <text>
        <r>
          <rPr>
            <b/>
            <sz val="9"/>
            <color indexed="81"/>
            <rFont val="Tahoma"/>
            <family val="2"/>
          </rPr>
          <t xml:space="preserve">I disse 3 felter beskriver i tekniske krav, der tager udgangspunkt i teknikken </t>
        </r>
        <r>
          <rPr>
            <sz val="9"/>
            <color indexed="81"/>
            <rFont val="Tahoma"/>
            <family val="2"/>
          </rPr>
          <t xml:space="preserve">
</t>
        </r>
      </text>
    </comment>
    <comment ref="C29" authorId="0" shapeId="0">
      <text>
        <r>
          <rPr>
            <b/>
            <sz val="9"/>
            <color indexed="81"/>
            <rFont val="Tahoma"/>
            <family val="2"/>
          </rPr>
          <t xml:space="preserve">Sammenregnings felt: Ganger det tekniske kravs vægt med vigtigheden for kunden og med den grad af overensstemmelse der er </t>
        </r>
        <r>
          <rPr>
            <sz val="9"/>
            <color indexed="81"/>
            <rFont val="Tahoma"/>
            <family val="2"/>
          </rPr>
          <t xml:space="preserve">
</t>
        </r>
      </text>
    </comment>
    <comment ref="C30" authorId="0" shapeId="0">
      <text>
        <r>
          <rPr>
            <b/>
            <sz val="9"/>
            <color indexed="81"/>
            <rFont val="Tahoma"/>
            <family val="2"/>
          </rPr>
          <t>Den tekniske prioritet i procent</t>
        </r>
        <r>
          <rPr>
            <sz val="9"/>
            <color indexed="81"/>
            <rFont val="Tahoma"/>
            <family val="2"/>
          </rPr>
          <t xml:space="preserve">
</t>
        </r>
      </text>
    </comment>
    <comment ref="C31" authorId="0" shapeId="0">
      <text>
        <r>
          <rPr>
            <b/>
            <sz val="9"/>
            <color indexed="81"/>
            <rFont val="Tahoma"/>
            <family val="2"/>
          </rPr>
          <t>Den enhed design målet beregnes i</t>
        </r>
        <r>
          <rPr>
            <sz val="9"/>
            <color indexed="81"/>
            <rFont val="Tahoma"/>
            <family val="2"/>
          </rPr>
          <t xml:space="preserve">
</t>
        </r>
      </text>
    </comment>
    <comment ref="C32" authorId="0" shapeId="0">
      <text>
        <r>
          <rPr>
            <b/>
            <sz val="9"/>
            <color indexed="81"/>
            <rFont val="Tahoma"/>
            <family val="2"/>
          </rPr>
          <t>Et mål for hvad der tilstræbes i det endelige produkt</t>
        </r>
        <r>
          <rPr>
            <sz val="9"/>
            <color indexed="81"/>
            <rFont val="Tahoma"/>
            <family val="2"/>
          </rPr>
          <t xml:space="preserve">
</t>
        </r>
      </text>
    </comment>
    <comment ref="D33" authorId="0" shapeId="0">
      <text>
        <r>
          <rPr>
            <b/>
            <sz val="9"/>
            <color indexed="81"/>
            <rFont val="Tahoma"/>
            <family val="2"/>
          </rPr>
          <t>Hvordan vores produkt endte med at blive</t>
        </r>
        <r>
          <rPr>
            <sz val="9"/>
            <color indexed="81"/>
            <rFont val="Tahoma"/>
            <family val="2"/>
          </rPr>
          <t xml:space="preserve">
</t>
        </r>
      </text>
    </comment>
  </commentList>
</comments>
</file>

<file path=xl/comments7.xml><?xml version="1.0" encoding="utf-8"?>
<comments xmlns="http://schemas.openxmlformats.org/spreadsheetml/2006/main">
  <authors>
    <author>Steen Heide</author>
  </authors>
  <commentList>
    <comment ref="B4" authorId="0" shapeId="0">
      <text>
        <r>
          <rPr>
            <b/>
            <sz val="9"/>
            <color indexed="81"/>
            <rFont val="Tahoma"/>
            <family val="2"/>
          </rPr>
          <t>Kopier din tegning ind på denne plads.
Det skulle gerne være en ret  nøjagtig tegning</t>
        </r>
      </text>
    </comment>
  </commentList>
</comments>
</file>

<file path=xl/comments8.xml><?xml version="1.0" encoding="utf-8"?>
<comments xmlns="http://schemas.openxmlformats.org/spreadsheetml/2006/main">
  <authors>
    <author>STJ</author>
    <author>Steen Heide</author>
  </authors>
  <commentList>
    <comment ref="B7" authorId="0" shapeId="0">
      <text>
        <r>
          <rPr>
            <b/>
            <sz val="8"/>
            <color indexed="8"/>
            <rFont val="Times New Roman"/>
            <family val="1"/>
          </rPr>
          <t xml:space="preserve">sth:
</t>
        </r>
        <r>
          <rPr>
            <sz val="8"/>
            <color indexed="8"/>
            <rFont val="Times New Roman"/>
            <family val="1"/>
          </rPr>
          <t>Her skal i debaterer temaet ud fra samfund, miljø, egne interesser</t>
        </r>
      </text>
    </comment>
    <comment ref="B10" authorId="0" shapeId="0">
      <text>
        <r>
          <rPr>
            <b/>
            <sz val="8"/>
            <color indexed="8"/>
            <rFont val="Times New Roman"/>
            <family val="1"/>
          </rPr>
          <t xml:space="preserve">sth:
</t>
        </r>
        <r>
          <rPr>
            <sz val="8"/>
            <color indexed="8"/>
            <rFont val="Times New Roman"/>
            <family val="1"/>
          </rPr>
          <t>De personer der kan have interesser i produktet enten som bruger, forhandler, produksent eller lignende</t>
        </r>
      </text>
    </comment>
    <comment ref="P21" authorId="1" shapeId="0">
      <text>
        <r>
          <rPr>
            <b/>
            <sz val="9"/>
            <color indexed="81"/>
            <rFont val="Tahoma"/>
            <family val="2"/>
          </rPr>
          <t>Tidsmål kan være i Dage, timer, minutter, sekunder 
du skal vælge det der passer i din process</t>
        </r>
      </text>
    </comment>
    <comment ref="D22" authorId="1" shapeId="0">
      <text>
        <r>
          <rPr>
            <b/>
            <sz val="9"/>
            <color indexed="81"/>
            <rFont val="Tahoma"/>
            <family val="2"/>
          </rPr>
          <t>Initialer er en forkortelse af dit navn</t>
        </r>
        <r>
          <rPr>
            <sz val="9"/>
            <color indexed="81"/>
            <rFont val="Tahoma"/>
            <family val="2"/>
          </rPr>
          <t xml:space="preserve">
</t>
        </r>
      </text>
    </comment>
    <comment ref="E23" authorId="1" shapeId="0">
      <text>
        <r>
          <rPr>
            <sz val="9"/>
            <color indexed="81"/>
            <rFont val="Tahoma"/>
            <family val="2"/>
          </rPr>
          <t xml:space="preserve">Materiale, Halvfabrikata, embalage, forbrugsstoffer eller produkter Transporteres
</t>
        </r>
      </text>
    </comment>
    <comment ref="G23" authorId="1" shapeId="0">
      <text>
        <r>
          <rPr>
            <b/>
            <sz val="9"/>
            <color indexed="81"/>
            <rFont val="Tahoma"/>
            <family val="2"/>
          </rPr>
          <t>Indskriv her hvad tidsenheden er på hver søjle, f.eks 5 min</t>
        </r>
        <r>
          <rPr>
            <sz val="9"/>
            <color indexed="81"/>
            <rFont val="Tahoma"/>
            <family val="2"/>
          </rPr>
          <t xml:space="preserve">
</t>
        </r>
      </text>
    </comment>
    <comment ref="E24" authorId="1" shapeId="0">
      <text>
        <r>
          <rPr>
            <sz val="9"/>
            <color indexed="81"/>
            <rFont val="Tahoma"/>
            <family val="2"/>
          </rPr>
          <t>alle processer der anvendes for at fremstille det færdige produkt</t>
        </r>
        <r>
          <rPr>
            <sz val="9"/>
            <color indexed="81"/>
            <rFont val="Tahoma"/>
            <family val="2"/>
          </rPr>
          <t xml:space="preserve">
</t>
        </r>
        <r>
          <rPr>
            <b/>
            <sz val="9"/>
            <color indexed="81"/>
            <rFont val="Tahoma"/>
            <family val="2"/>
          </rPr>
          <t>her indgår både maskiner og arbejdstid</t>
        </r>
      </text>
    </comment>
    <comment ref="E25" authorId="1" shapeId="0">
      <text>
        <r>
          <rPr>
            <sz val="9"/>
            <color indexed="81"/>
            <rFont val="Tahoma"/>
            <family val="2"/>
          </rPr>
          <t>Hvor materialer, halvfabrikata, embalage, forbrugsstoffer eller produkter lagres med henblik på tilpasning i den løbende produktion</t>
        </r>
        <r>
          <rPr>
            <sz val="9"/>
            <color indexed="81"/>
            <rFont val="Tahoma"/>
            <family val="2"/>
          </rPr>
          <t xml:space="preserve">
</t>
        </r>
        <r>
          <rPr>
            <b/>
            <sz val="9"/>
            <color indexed="81"/>
            <rFont val="Tahoma"/>
            <family val="2"/>
          </rPr>
          <t>Her indgår hverken maskiner eller arbejdstid</t>
        </r>
      </text>
    </comment>
    <comment ref="E26" authorId="1" shapeId="0">
      <text>
        <r>
          <rPr>
            <sz val="9"/>
            <color indexed="81"/>
            <rFont val="Tahoma"/>
            <family val="2"/>
          </rPr>
          <t>Alle de ventetider der kommer af at produkter skal opvarmes, nedkøles, tørres eller oplades.</t>
        </r>
        <r>
          <rPr>
            <b/>
            <sz val="9"/>
            <color indexed="81"/>
            <rFont val="Tahoma"/>
            <family val="2"/>
          </rPr>
          <t xml:space="preserve">
Her indgår ikke arbejdstid</t>
        </r>
        <r>
          <rPr>
            <sz val="9"/>
            <color indexed="81"/>
            <rFont val="Tahoma"/>
            <family val="2"/>
          </rPr>
          <t xml:space="preserve">
</t>
        </r>
      </text>
    </comment>
  </commentList>
</comments>
</file>

<file path=xl/comments9.xml><?xml version="1.0" encoding="utf-8"?>
<comments xmlns="http://schemas.openxmlformats.org/spreadsheetml/2006/main">
  <authors>
    <author>Syddansk Erhvervsskole</author>
  </authors>
  <commentList>
    <comment ref="D7" authorId="0" shapeId="0">
      <text>
        <r>
          <rPr>
            <b/>
            <sz val="11"/>
            <color indexed="81"/>
            <rFont val="Times New Roman"/>
            <family val="1"/>
          </rPr>
          <t xml:space="preserve">styrker er det firmaet er god til. Det kan f.eks være
</t>
        </r>
        <r>
          <rPr>
            <b/>
            <sz val="12"/>
            <color indexed="81"/>
            <rFont val="Times New Roman"/>
            <family val="1"/>
          </rPr>
          <t>Personlige egenskaber, viden på kerneområder, familie, godt navn, lokaler, god økonomi, positiv bank, speciel organisering, samarbejdspartnere, virksomhedsideen, indtjening, omsætning, anderledes produkt/ydelse, udvikling af nye produkter, anvendelse af ny teknologi, unik markedsføring</t>
        </r>
      </text>
    </comment>
    <comment ref="F7" authorId="0" shapeId="0">
      <text>
        <r>
          <rPr>
            <b/>
            <sz val="12"/>
            <color indexed="81"/>
            <rFont val="Times New Roman"/>
            <family val="1"/>
          </rPr>
          <t xml:space="preserve">Svaghed er noget firmaet ikke har, gør dårligt i forhold til konkurrenter. Det kan f.eks være:
Personlige egenskaber, mangende viden på kærneområde, familie, belastet navn, skjulte lokaler, dårlig økonomi, skeptisk bank, problematisk organisering, samarbejds partnere, ingen fremtid i virksomhedsideen, indtjening, omsætning, anderledes produkt/ydelse, udtjente produkter, gamle produkter, Forældet teknologi, manglende markedføring </t>
        </r>
      </text>
    </comment>
    <comment ref="C8" authorId="0" shapeId="0">
      <text>
        <r>
          <rPr>
            <b/>
            <sz val="12"/>
            <color indexed="81"/>
            <rFont val="Times New Roman"/>
            <family val="1"/>
          </rPr>
          <t xml:space="preserve">muligheder på markedet kan være mange eller få. Muligheder kan f.eks. Skyldes:
Nye kunder, øget købekraft, øgede fødsler, Udbygning af offentlige institutioner, nye trends, ny teknologi, Døende konkurenter, timing, netværk, støtte/tilskud, leverandørfinanciering. kortere indtrængningstid, ny lovgivning, valutakrise i Asien. </t>
        </r>
        <r>
          <rPr>
            <sz val="8"/>
            <color indexed="81"/>
            <rFont val="Tahoma"/>
            <family val="2"/>
          </rPr>
          <t xml:space="preserve">
</t>
        </r>
      </text>
    </comment>
    <comment ref="D8" authorId="0" shapeId="0">
      <text>
        <r>
          <rPr>
            <b/>
            <sz val="12"/>
            <color indexed="81"/>
            <rFont val="Times New Roman"/>
            <family val="1"/>
          </rPr>
          <t xml:space="preserve">Hvordan vil virksomheden anvende de angivene styrker til, at gribe de anførte muligheder
</t>
        </r>
      </text>
    </comment>
    <comment ref="F8" authorId="0" shapeId="0">
      <text>
        <r>
          <rPr>
            <b/>
            <sz val="12"/>
            <color indexed="81"/>
            <rFont val="Times New Roman"/>
            <family val="1"/>
          </rPr>
          <t>Hvordan overkommer vi virksomheden  svagheder der forhindre virksomheden i at udnytte identificerede muligheder</t>
        </r>
        <r>
          <rPr>
            <sz val="8"/>
            <color indexed="81"/>
            <rFont val="Tahoma"/>
            <family val="2"/>
          </rPr>
          <t xml:space="preserve">
</t>
        </r>
      </text>
    </comment>
    <comment ref="C9" authorId="0" shapeId="0">
      <text>
        <r>
          <rPr>
            <b/>
            <sz val="8"/>
            <color indexed="81"/>
            <rFont val="Tahoma"/>
            <family val="2"/>
          </rPr>
          <t xml:space="preserve">Trusler er faktorer fra omgivelserne der truer virksomhedens forretnings muligheder. Det kan være f.eks.
Kunder flytter/lukker, købekraft svækkes, få fødsler, Byggestop, nye trends, nye teknologi, timing, netværk smuldre, støtte/tilskud, leverandørbetingelser, kortere tid til indtrækning, ny lovgivning, 
</t>
        </r>
      </text>
    </comment>
    <comment ref="D9" authorId="0" shapeId="0">
      <text>
        <r>
          <rPr>
            <b/>
            <sz val="12"/>
            <color indexed="81"/>
            <rFont val="Times New Roman"/>
            <family val="1"/>
          </rPr>
          <t>hvordan udnytter virksomheden dens  styrker for, at mindske sansynelignheden for at truslerne rammer, eller mindske den styrke hvormed de rammer</t>
        </r>
        <r>
          <rPr>
            <sz val="8"/>
            <color indexed="81"/>
            <rFont val="Tahoma"/>
            <family val="2"/>
          </rPr>
          <t xml:space="preserve">
</t>
        </r>
      </text>
    </comment>
    <comment ref="F9" authorId="0" shapeId="0">
      <text>
        <r>
          <rPr>
            <b/>
            <sz val="12"/>
            <color indexed="81"/>
            <rFont val="Times New Roman"/>
            <family val="1"/>
          </rPr>
          <t>Hvordan kan vi arbejde os over de svagheder der vil gører at truslerne vil ramme os</t>
        </r>
      </text>
    </comment>
  </commentList>
</comments>
</file>

<file path=xl/sharedStrings.xml><?xml version="1.0" encoding="utf-8"?>
<sst xmlns="http://schemas.openxmlformats.org/spreadsheetml/2006/main" count="1840" uniqueCount="952">
  <si>
    <t>Læs projektoplægget grundigt og skriv et resume, der specielt er rettet mod din opfattelse af emnet og de dele af emnet, du synes er interessante.</t>
  </si>
  <si>
    <t>Find 3 nøgleproblemer, du kunne tænke dig at beskæftige dig med i dette projekt</t>
  </si>
  <si>
    <t>Nøgleproblem 1</t>
  </si>
  <si>
    <t>Nøgleproblem 2</t>
  </si>
  <si>
    <t>Nøgleproblem 3</t>
  </si>
  <si>
    <t>Udvælg et af dine nøgleproblemer, og argumenter for dit valg</t>
  </si>
  <si>
    <t>Jeg har valgt nøgleproblem nr.</t>
  </si>
  <si>
    <t>Beskriv årsagerne til dit nøgleproblem</t>
  </si>
  <si>
    <t>Beskriv virkningerne af dit nøgleproblem</t>
  </si>
  <si>
    <t>Problemtræ</t>
  </si>
  <si>
    <t>Opstil en problemformulering</t>
  </si>
  <si>
    <t>Spørgsmål 1</t>
  </si>
  <si>
    <t>Spørgsmål 2</t>
  </si>
  <si>
    <t>Spørgsmål 3</t>
  </si>
  <si>
    <t>Spørgsmål 4</t>
  </si>
  <si>
    <t>Spørgsmål 5</t>
  </si>
  <si>
    <t>Formålet med spørgsmålet</t>
  </si>
  <si>
    <t>Kildernes hovedsynspunkter</t>
  </si>
  <si>
    <t>Kilde-henvisning</t>
  </si>
  <si>
    <t>Hoved- synspunkter i teksten</t>
  </si>
  <si>
    <t>Konkluder med udgangspunkt i dine kilder</t>
  </si>
  <si>
    <t>Udført:</t>
  </si>
  <si>
    <t>Projektbeskrivelse</t>
  </si>
  <si>
    <t>Problemanalyse</t>
  </si>
  <si>
    <t>Produktet og brugeren</t>
  </si>
  <si>
    <t>Beskriv brugeren</t>
  </si>
  <si>
    <t>Brugerens data</t>
  </si>
  <si>
    <t>Alder, uddannelse og familiær status</t>
  </si>
  <si>
    <t>Indkomst, personligt og i husstanden</t>
  </si>
  <si>
    <t>Holdningsprofil</t>
  </si>
  <si>
    <t>Politik, kultur m.m.</t>
  </si>
  <si>
    <t xml:space="preserve">Status profil </t>
  </si>
  <si>
    <t>Hvad giver status</t>
  </si>
  <si>
    <t>Hvem køber, ejer, anvender produktet</t>
  </si>
  <si>
    <t>Beskriv brugerens behov i forhold til problemstillingen</t>
  </si>
  <si>
    <t>Beskriv, hvad formålet med en brugerundersøgelse skal være</t>
  </si>
  <si>
    <t>Kvalitativ</t>
  </si>
  <si>
    <t>Kvantitativ</t>
  </si>
  <si>
    <t>Anonym</t>
  </si>
  <si>
    <r>
      <t xml:space="preserve">Antal adspurgte og medie </t>
    </r>
    <r>
      <rPr>
        <sz val="12"/>
        <color theme="1"/>
        <rFont val="Calibri"/>
        <family val="2"/>
        <scheme val="minor"/>
      </rPr>
      <t>(internet, telefon, personligt, udsendt eller ….)</t>
    </r>
  </si>
  <si>
    <t>Antal</t>
  </si>
  <si>
    <t>Medie</t>
  </si>
  <si>
    <t>Undersøgelse del1</t>
  </si>
  <si>
    <t>Undersøgelse del2</t>
  </si>
  <si>
    <t>4-6 linjer, der indfører de adspurgte i problemstillingen</t>
  </si>
  <si>
    <t>Personlig</t>
  </si>
  <si>
    <t>Denne undersøgelse</t>
  </si>
  <si>
    <r>
      <t xml:space="preserve">Spørg med Hv-ord </t>
    </r>
    <r>
      <rPr>
        <sz val="9"/>
        <color theme="1"/>
        <rFont val="Calibri"/>
        <family val="2"/>
        <scheme val="minor"/>
      </rPr>
      <t>(Husk, de første spørgsmål skal være lette og føre den adspurgte ind i problemstillingen)</t>
    </r>
  </si>
  <si>
    <t>Sæt kryds efter, hvor enig du er i udsagnet . 4 er helt enig</t>
  </si>
  <si>
    <t xml:space="preserve">Spørg med Hv-ord </t>
  </si>
  <si>
    <t xml:space="preserve">Sæt kryds i det udsagn, du er mest enig i </t>
  </si>
  <si>
    <t>Udsagn 1</t>
  </si>
  <si>
    <t>Udsagn 2</t>
  </si>
  <si>
    <t>Udsagn 3</t>
  </si>
  <si>
    <t>Udsagn 4</t>
  </si>
  <si>
    <t>Kopier og skab dit eget skema med de spørgsmål, du har behov for</t>
  </si>
  <si>
    <r>
      <t xml:space="preserve">Fokusspørgsmål </t>
    </r>
    <r>
      <rPr>
        <sz val="11"/>
        <color theme="1"/>
        <rFont val="Calibri"/>
        <family val="2"/>
        <scheme val="minor"/>
      </rPr>
      <t>(der skal idegenereres over)</t>
    </r>
  </si>
  <si>
    <t>Brainstorm</t>
  </si>
  <si>
    <t>Idegenerering</t>
  </si>
  <si>
    <t>Ide 1</t>
  </si>
  <si>
    <r>
      <t>Fokusspørgsmål</t>
    </r>
    <r>
      <rPr>
        <sz val="11"/>
        <color theme="1"/>
        <rFont val="Calibri"/>
        <family val="2"/>
        <scheme val="minor"/>
      </rPr>
      <t xml:space="preserve"> </t>
    </r>
    <r>
      <rPr>
        <sz val="16"/>
        <color theme="1"/>
        <rFont val="Calibri"/>
        <family val="2"/>
        <scheme val="minor"/>
      </rPr>
      <t>negativt formuleret</t>
    </r>
  </si>
  <si>
    <t>Ide nr.</t>
  </si>
  <si>
    <t xml:space="preserve">Den negative ide </t>
  </si>
  <si>
    <t>Vendt til brugbar ide</t>
  </si>
  <si>
    <t>Ide 2</t>
  </si>
  <si>
    <t>Ide 3</t>
  </si>
  <si>
    <t>Ide 4</t>
  </si>
  <si>
    <t>Ide 5</t>
  </si>
  <si>
    <t>Ide 6</t>
  </si>
  <si>
    <t>Ide 7</t>
  </si>
  <si>
    <t>Ide 8</t>
  </si>
  <si>
    <t>Ide 9</t>
  </si>
  <si>
    <t>Ide 10</t>
  </si>
  <si>
    <t>Ide 11</t>
  </si>
  <si>
    <t>Ide 12</t>
  </si>
  <si>
    <t>Ide 13</t>
  </si>
  <si>
    <t>Ide 14</t>
  </si>
  <si>
    <t>Ide 15</t>
  </si>
  <si>
    <t>Ide 16</t>
  </si>
  <si>
    <t>Ide 17</t>
  </si>
  <si>
    <t>Ide 18</t>
  </si>
  <si>
    <t>Ide 19</t>
  </si>
  <si>
    <t>Ide 20</t>
  </si>
  <si>
    <t>Ide 21</t>
  </si>
  <si>
    <t>Ide 22</t>
  </si>
  <si>
    <t>Ide 23</t>
  </si>
  <si>
    <r>
      <t xml:space="preserve">Fokusspørgsmål </t>
    </r>
    <r>
      <rPr>
        <b/>
        <sz val="11"/>
        <color theme="1"/>
        <rFont val="Calibri"/>
        <family val="2"/>
        <scheme val="minor"/>
      </rPr>
      <t>(der skal idegenereres over)</t>
    </r>
  </si>
  <si>
    <t>3 vilde ideer, der kan udbygges</t>
  </si>
  <si>
    <t>Produktide</t>
  </si>
  <si>
    <t xml:space="preserve">Egenskaber </t>
  </si>
  <si>
    <t xml:space="preserve"> </t>
  </si>
  <si>
    <t>Købsadfærd</t>
  </si>
  <si>
    <r>
      <t xml:space="preserve">Generel købsbeslutning </t>
    </r>
    <r>
      <rPr>
        <sz val="10"/>
        <color theme="1"/>
        <rFont val="Calibri"/>
        <family val="2"/>
        <scheme val="minor"/>
      </rPr>
      <t>(Hvilke økonomiske overvejelser har kunden før købet)</t>
    </r>
  </si>
  <si>
    <r>
      <t xml:space="preserve">Udvælgelsesbeslutning </t>
    </r>
    <r>
      <rPr>
        <sz val="10"/>
        <color theme="1"/>
        <rFont val="Calibri"/>
        <family val="2"/>
        <scheme val="minor"/>
      </rPr>
      <t>(Hvilke konkurrenter kan kunden vælge)</t>
    </r>
  </si>
  <si>
    <r>
      <t>Teknisk købsformidling</t>
    </r>
    <r>
      <rPr>
        <sz val="10"/>
        <color theme="1"/>
        <rFont val="Calibri"/>
        <family val="2"/>
        <scheme val="minor"/>
      </rPr>
      <t xml:space="preserve"> (hvilke services kan vi yde kunden under selve købet)</t>
    </r>
  </si>
  <si>
    <r>
      <t>Persona</t>
    </r>
    <r>
      <rPr>
        <sz val="10"/>
        <color theme="1"/>
        <rFont val="Calibri"/>
        <family val="2"/>
        <scheme val="minor"/>
      </rPr>
      <t xml:space="preserve"> (Beskriv den person, du mener helt sikkert vil købe dit produkt)</t>
    </r>
  </si>
  <si>
    <t>Alder</t>
  </si>
  <si>
    <t>Køn</t>
  </si>
  <si>
    <t>Indkomst</t>
  </si>
  <si>
    <t>Personlighed</t>
  </si>
  <si>
    <t>Job og uddannelse</t>
  </si>
  <si>
    <t>Fritids-aktiviteter</t>
  </si>
  <si>
    <t>Placering i målgruppen</t>
  </si>
  <si>
    <t>Minerva</t>
  </si>
  <si>
    <t>Conzoom</t>
  </si>
  <si>
    <t xml:space="preserve">Målgruppens størrelse </t>
  </si>
  <si>
    <t>Familieforhold</t>
  </si>
  <si>
    <t>Venner og socialt liv</t>
  </si>
  <si>
    <r>
      <t xml:space="preserve">Konkret købsbeslutning </t>
    </r>
    <r>
      <rPr>
        <sz val="10"/>
        <color theme="1"/>
        <rFont val="Calibri"/>
        <family val="2"/>
        <scheme val="minor"/>
      </rPr>
      <t>(Hvilke alternative produkttyper kan kunden købe)</t>
    </r>
  </si>
  <si>
    <r>
      <t xml:space="preserve">Samme produkt. </t>
    </r>
    <r>
      <rPr>
        <sz val="10"/>
        <color theme="1"/>
        <rFont val="Calibri"/>
        <family val="2"/>
        <scheme val="minor"/>
      </rPr>
      <t>Beskriv produkterne og konkurrenterne (alt hvad du kan finde)</t>
    </r>
  </si>
  <si>
    <r>
      <t xml:space="preserve">Lignende produkter. </t>
    </r>
    <r>
      <rPr>
        <sz val="10"/>
        <color theme="1"/>
        <rFont val="Calibri"/>
        <family val="2"/>
        <scheme val="minor"/>
      </rPr>
      <t>Beskriv produkterne og konkurrenterne (alt hvad du kan finde)</t>
    </r>
  </si>
  <si>
    <r>
      <t xml:space="preserve">Løsninger på problemet. </t>
    </r>
    <r>
      <rPr>
        <sz val="10"/>
        <color theme="1"/>
        <rFont val="Calibri"/>
        <family val="2"/>
        <scheme val="minor"/>
      </rPr>
      <t>Beskriv produkterne og konkurrenterne (alt hvad du kan finde)</t>
    </r>
  </si>
  <si>
    <t>skydeskive modellen</t>
  </si>
  <si>
    <t>Identificer konkurrenter, vurder konkurrenterne</t>
  </si>
  <si>
    <t>Foretag en swot-analyse</t>
  </si>
  <si>
    <t>Swot</t>
  </si>
  <si>
    <r>
      <t xml:space="preserve">Hvem har økonomiske muskler af jeres konkurrenter </t>
    </r>
    <r>
      <rPr>
        <sz val="12"/>
        <color theme="1"/>
        <rFont val="Calibri"/>
        <family val="2"/>
        <scheme val="minor"/>
      </rPr>
      <t>(hvad har I)</t>
    </r>
  </si>
  <si>
    <r>
      <t xml:space="preserve">Er der nogen, der vil føle, I har taget deres design </t>
    </r>
    <r>
      <rPr>
        <sz val="12"/>
        <color theme="1"/>
        <rFont val="Calibri"/>
        <family val="2"/>
        <scheme val="minor"/>
      </rPr>
      <t>(retssager truer)</t>
    </r>
  </si>
  <si>
    <r>
      <t xml:space="preserve">Er der patent på noget af det, I vil arbejde med </t>
    </r>
    <r>
      <rPr>
        <sz val="12"/>
        <color theme="1"/>
        <rFont val="Calibri"/>
        <family val="2"/>
        <scheme val="minor"/>
      </rPr>
      <t>(retssager truer)</t>
    </r>
  </si>
  <si>
    <r>
      <t xml:space="preserve">Hvem løser problemet bedst </t>
    </r>
    <r>
      <rPr>
        <sz val="12"/>
        <color theme="1"/>
        <rFont val="Calibri"/>
        <family val="2"/>
        <scheme val="minor"/>
      </rPr>
      <t>(prisen er ligegyldig)</t>
    </r>
  </si>
  <si>
    <r>
      <t xml:space="preserve">Har I gode leverandørforbindelser </t>
    </r>
    <r>
      <rPr>
        <sz val="12"/>
        <color theme="1"/>
        <rFont val="Calibri"/>
        <family val="2"/>
        <scheme val="minor"/>
      </rPr>
      <t>(priser/forsyningssikkerhed)</t>
    </r>
  </si>
  <si>
    <r>
      <t xml:space="preserve">Har I gode afsætningskanaler </t>
    </r>
    <r>
      <rPr>
        <sz val="12"/>
        <color theme="1"/>
        <rFont val="Calibri"/>
        <family val="2"/>
        <scheme val="minor"/>
      </rPr>
      <t>(likes er ikke godt nok; har I aftaler)</t>
    </r>
  </si>
  <si>
    <r>
      <t xml:space="preserve">Styrker </t>
    </r>
    <r>
      <rPr>
        <sz val="12"/>
        <color theme="1"/>
        <rFont val="Calibri"/>
        <family val="2"/>
        <scheme val="minor"/>
      </rPr>
      <t>(internt)</t>
    </r>
  </si>
  <si>
    <r>
      <t xml:space="preserve">Svagheder </t>
    </r>
    <r>
      <rPr>
        <sz val="12"/>
        <color theme="1"/>
        <rFont val="Calibri"/>
        <family val="2"/>
        <scheme val="minor"/>
      </rPr>
      <t>(internt)</t>
    </r>
  </si>
  <si>
    <r>
      <t xml:space="preserve">Muligheder </t>
    </r>
    <r>
      <rPr>
        <sz val="12"/>
        <color theme="1"/>
        <rFont val="Calibri"/>
        <family val="2"/>
        <scheme val="minor"/>
      </rPr>
      <t>(eksternt)</t>
    </r>
  </si>
  <si>
    <r>
      <t xml:space="preserve">Trusler </t>
    </r>
    <r>
      <rPr>
        <sz val="12"/>
        <color theme="1"/>
        <rFont val="Calibri"/>
        <family val="2"/>
        <scheme val="minor"/>
      </rPr>
      <t>(eksternt)</t>
    </r>
  </si>
  <si>
    <t>Produktet og kunden</t>
  </si>
  <si>
    <t>Udvikling af fysisk produktløsning</t>
  </si>
  <si>
    <t>Formuler krav til produktet</t>
  </si>
  <si>
    <r>
      <t xml:space="preserve">Krav til produktets funktion </t>
    </r>
    <r>
      <rPr>
        <sz val="12"/>
        <color theme="1"/>
        <rFont val="Calibri"/>
        <family val="2"/>
        <scheme val="minor"/>
      </rPr>
      <t>(Service, oplukkelighed, justerbarhed, løfteevne)</t>
    </r>
  </si>
  <si>
    <t>Point</t>
  </si>
  <si>
    <r>
      <t xml:space="preserve">Krav til produktets kvalitet </t>
    </r>
    <r>
      <rPr>
        <sz val="12"/>
        <color theme="1"/>
        <rFont val="Calibri"/>
        <family val="2"/>
        <scheme val="minor"/>
      </rPr>
      <t>(Overflader, materialer, holdbarhed)</t>
    </r>
  </si>
  <si>
    <r>
      <t xml:space="preserve">Krav til produktets design </t>
    </r>
    <r>
      <rPr>
        <sz val="12"/>
        <color theme="1"/>
        <rFont val="Calibri"/>
        <family val="2"/>
        <scheme val="minor"/>
      </rPr>
      <t>(overflader, farver, organiske former, formsprog)</t>
    </r>
  </si>
  <si>
    <r>
      <t>Produktionsvenlighed</t>
    </r>
    <r>
      <rPr>
        <sz val="10"/>
        <color theme="1"/>
        <rFont val="Calibri"/>
        <family val="2"/>
        <scheme val="minor"/>
      </rPr>
      <t xml:space="preserve"> </t>
    </r>
    <r>
      <rPr>
        <sz val="12"/>
        <color theme="1"/>
        <rFont val="Calibri"/>
        <family val="2"/>
        <scheme val="minor"/>
      </rPr>
      <t>(Proceskendskab, rådighed over værktøj, egne evner, tidsforbrug)</t>
    </r>
  </si>
  <si>
    <t>Matematik</t>
  </si>
  <si>
    <t>Fx geometri</t>
  </si>
  <si>
    <t>Fysik</t>
  </si>
  <si>
    <t>Biologi</t>
  </si>
  <si>
    <t>Kemi</t>
  </si>
  <si>
    <t>Beskriv valget af løsning med udgangspunkt i Scorecard</t>
  </si>
  <si>
    <t>Love/regler</t>
  </si>
  <si>
    <t>Produktet kan komme i problemer med</t>
  </si>
  <si>
    <t>Patenter eller designbeskyttelse</t>
  </si>
  <si>
    <t>Det kunne også være lignende produkter</t>
  </si>
  <si>
    <t>Moralske problemstillinger</t>
  </si>
  <si>
    <r>
      <t xml:space="preserve">Giv point for, hvor godt produktet udfylder dine krav </t>
    </r>
    <r>
      <rPr>
        <sz val="12"/>
        <color theme="1"/>
        <rFont val="Calibri"/>
        <family val="2"/>
        <scheme val="minor"/>
      </rPr>
      <t>(du må give 1, 3, 9)</t>
    </r>
  </si>
  <si>
    <r>
      <t xml:space="preserve">Krav til produktets kvalitet </t>
    </r>
    <r>
      <rPr>
        <sz val="12"/>
        <color theme="1"/>
        <rFont val="Calibri"/>
        <family val="2"/>
        <scheme val="minor"/>
      </rPr>
      <t>(overflader, materialer, holdbarhed),</t>
    </r>
  </si>
  <si>
    <r>
      <t>Produktionsvenlighed</t>
    </r>
    <r>
      <rPr>
        <sz val="10"/>
        <color theme="1"/>
        <rFont val="Calibri"/>
        <family val="2"/>
        <scheme val="minor"/>
      </rPr>
      <t xml:space="preserve"> </t>
    </r>
    <r>
      <rPr>
        <sz val="12"/>
        <color theme="1"/>
        <rFont val="Calibri"/>
        <family val="2"/>
        <scheme val="minor"/>
      </rPr>
      <t>(proceskendskab, rådighed over værktøj, egne evner, tidsforbrug)</t>
    </r>
  </si>
  <si>
    <t>Skitse af produkt, der udfylder dine krav</t>
  </si>
  <si>
    <t>Beskrivelse af produktet</t>
  </si>
  <si>
    <r>
      <t xml:space="preserve">Grafisk fremstilling af </t>
    </r>
    <r>
      <rPr>
        <sz val="12"/>
        <color rgb="FFFF0000"/>
        <rFont val="Calibri"/>
        <family val="2"/>
        <scheme val="minor"/>
      </rPr>
      <t>(Krav point * Opfyldelsespoint)</t>
    </r>
  </si>
  <si>
    <t>Vægt</t>
  </si>
  <si>
    <t>V*P</t>
  </si>
  <si>
    <t>Samlet score</t>
  </si>
  <si>
    <t>Skitse 1</t>
  </si>
  <si>
    <t>Skitse 2</t>
  </si>
  <si>
    <t>Skitse 3</t>
  </si>
  <si>
    <t>Score</t>
  </si>
  <si>
    <t>Teknologisk helhedsvurdering</t>
  </si>
  <si>
    <t>Konstruktiv vurdering</t>
  </si>
  <si>
    <t>Teknologivurdering som helhedsvurdering</t>
  </si>
  <si>
    <t>Beskriv de funktioner, teknologien har i forhold til brugerens og samfundets behov</t>
  </si>
  <si>
    <t>Foreslå forskellige teknologier, der dækker disse behov</t>
  </si>
  <si>
    <t xml:space="preserve">Hvilke fordele og ulemper er der ved de forskellige teknologier? </t>
  </si>
  <si>
    <t xml:space="preserve">Teknologivurdering som konstruktiv vurdering </t>
  </si>
  <si>
    <t>(tag udgangspunkt i muligheden for skabe en bedre løsning for samfundet ved samarbejde med aktører)</t>
  </si>
  <si>
    <t>Analyser problemstillingen</t>
  </si>
  <si>
    <t>Angiv forskellige løsninger til problemet</t>
  </si>
  <si>
    <t>Positive konsekvenser</t>
  </si>
  <si>
    <t>Negative konsekvenser</t>
  </si>
  <si>
    <t xml:space="preserve">Efter diskussion med aktører har vi fundet, at følgende skal revideres på vores produkt </t>
  </si>
  <si>
    <t xml:space="preserve">Beskriv, hvordan ovennævnte forslag kan komme samfundet til gavn </t>
  </si>
  <si>
    <t>Bør være 8</t>
  </si>
  <si>
    <t>Bør være 6</t>
  </si>
  <si>
    <t>bør være 7</t>
  </si>
  <si>
    <t>Bør være 3</t>
  </si>
  <si>
    <t>Produktspecifikation</t>
  </si>
  <si>
    <t>Opstil detaljerede krav til produktløsningen på baggrund af de krav, der blev stillet til det generelle produkt i afsnit 5</t>
  </si>
  <si>
    <r>
      <t xml:space="preserve">Beskriv krav til produktets funktion </t>
    </r>
    <r>
      <rPr>
        <sz val="12"/>
        <color theme="1"/>
        <rFont val="Calibri"/>
        <family val="2"/>
        <scheme val="minor"/>
      </rPr>
      <t>(hårde/bløde) krav</t>
    </r>
  </si>
  <si>
    <r>
      <t xml:space="preserve">Beskriv krav til produktets design </t>
    </r>
    <r>
      <rPr>
        <sz val="12"/>
        <color theme="1"/>
        <rFont val="Calibri"/>
        <family val="2"/>
        <scheme val="minor"/>
      </rPr>
      <t>(hårde/bløde) krav</t>
    </r>
  </si>
  <si>
    <r>
      <t xml:space="preserve">Beskriv krav til produktets miljøprofil </t>
    </r>
    <r>
      <rPr>
        <sz val="12"/>
        <color theme="1"/>
        <rFont val="Calibri"/>
        <family val="2"/>
        <scheme val="minor"/>
      </rPr>
      <t>(hårde/bløde) krav</t>
    </r>
  </si>
  <si>
    <t>Undersøg betingelserne for fremstilling af produktløsning</t>
  </si>
  <si>
    <r>
      <t xml:space="preserve">Hvilke fremstillingsmetoder har I rådighed over </t>
    </r>
    <r>
      <rPr>
        <sz val="12"/>
        <color theme="1"/>
        <rFont val="Calibri"/>
        <family val="2"/>
        <scheme val="minor"/>
      </rPr>
      <t>(hvor er erstatninger nødvendige)</t>
    </r>
  </si>
  <si>
    <r>
      <t xml:space="preserve">Hvilke materialer har I rådighed over </t>
    </r>
    <r>
      <rPr>
        <sz val="12"/>
        <color theme="1"/>
        <rFont val="Calibri"/>
        <family val="2"/>
        <scheme val="minor"/>
      </rPr>
      <t>(hvor er erstatninger nødvendige)</t>
    </r>
  </si>
  <si>
    <r>
      <t xml:space="preserve">Benchmarking </t>
    </r>
    <r>
      <rPr>
        <sz val="12"/>
        <color theme="1"/>
        <rFont val="Calibri"/>
        <family val="2"/>
        <scheme val="minor"/>
      </rPr>
      <t>(vælg et produkt, du vil hente vigtige egenskaber/inspiration fra)</t>
    </r>
  </si>
  <si>
    <t>Valgt produkt</t>
  </si>
  <si>
    <t>Fabrikat</t>
  </si>
  <si>
    <t>Beskriv de egenskaber ved produktet, du vil lade dig inspirere af</t>
  </si>
  <si>
    <t>Opstil produktspecifikation</t>
  </si>
  <si>
    <t>mm, mL, kg, andet</t>
  </si>
  <si>
    <t>Designkrav</t>
  </si>
  <si>
    <t xml:space="preserve">Farver, formudtryk </t>
  </si>
  <si>
    <t>Ydelse</t>
  </si>
  <si>
    <t>Service/miljøkrav</t>
  </si>
  <si>
    <t>(Olieskift pr. 30.000)</t>
  </si>
  <si>
    <t>Fysisk konstruktion</t>
  </si>
  <si>
    <t>Beskriv, hvilke enkeltdele produktet ender med at bestå af</t>
  </si>
  <si>
    <t>Del 1</t>
  </si>
  <si>
    <t>Beskriv delen i en linje og gå derefter til filen med linket til højre</t>
  </si>
  <si>
    <t>Del 2</t>
  </si>
  <si>
    <t>Del 3</t>
  </si>
  <si>
    <t>Del 4</t>
  </si>
  <si>
    <t>Del 5</t>
  </si>
  <si>
    <t>Del 6</t>
  </si>
  <si>
    <r>
      <t xml:space="preserve">Samlingstegning: </t>
    </r>
    <r>
      <rPr>
        <b/>
        <sz val="12"/>
        <color theme="1"/>
        <rFont val="Calibri"/>
        <family val="2"/>
        <scheme val="minor"/>
      </rPr>
      <t>med numre for hver del</t>
    </r>
  </si>
  <si>
    <t>Leverandør</t>
  </si>
  <si>
    <t>Varenummer</t>
  </si>
  <si>
    <t>Pris pr. enhed</t>
  </si>
  <si>
    <t>Andel</t>
  </si>
  <si>
    <t>Hvilket materiale</t>
  </si>
  <si>
    <t xml:space="preserve">Skal enkeltdelen fremstilles i  </t>
  </si>
  <si>
    <t>Stål, krydsfiner, lister, elektronik</t>
  </si>
  <si>
    <t>Hvilke samlinger</t>
  </si>
  <si>
    <t>Har enkeltdelen med andre dele,</t>
  </si>
  <si>
    <t>Og hvordan skal de udføres</t>
  </si>
  <si>
    <t>Skruer, søm , nitter, svejsninger, lim,</t>
  </si>
  <si>
    <t>Hvilke grovprocesser</t>
  </si>
  <si>
    <t>Bukning, klipning, boring, skæring…</t>
  </si>
  <si>
    <t>Hvilke overfladebehandlinger</t>
  </si>
  <si>
    <t>Slibning, maling, bejdsning, lakering</t>
  </si>
  <si>
    <r>
      <t xml:space="preserve">Arbejdstegning : </t>
    </r>
    <r>
      <rPr>
        <b/>
        <sz val="12"/>
        <color theme="1"/>
        <rFont val="Calibri"/>
        <family val="2"/>
        <scheme val="minor"/>
      </rPr>
      <t>med mål og tegningshovede</t>
    </r>
  </si>
  <si>
    <t>Arbejdstegningen kan være fra et tegneprogram, eller den kan være håndtegnet og skannet eller fotograferet ind</t>
  </si>
  <si>
    <t xml:space="preserve">Beskrivelse af enkeltdel </t>
  </si>
  <si>
    <t>Fremstilling</t>
  </si>
  <si>
    <t>Fremstilling og test af øvestykker og enkeltdele</t>
  </si>
  <si>
    <t>Beskrivelse</t>
  </si>
  <si>
    <t xml:space="preserve">Processer </t>
  </si>
  <si>
    <t>Procestid</t>
  </si>
  <si>
    <t>Sek</t>
  </si>
  <si>
    <t>Proceseffekt</t>
  </si>
  <si>
    <t>Watt</t>
  </si>
  <si>
    <t>Øvestykker</t>
  </si>
  <si>
    <t>Øvestykke godkendt</t>
  </si>
  <si>
    <t>Ja</t>
  </si>
  <si>
    <t>nej</t>
  </si>
  <si>
    <t>Enkeltemne godkendt</t>
  </si>
  <si>
    <t>ja</t>
  </si>
  <si>
    <t>Konstruer ud fra jeres data en tidsplan/et gantt kort</t>
  </si>
  <si>
    <t>Konstruer ud fra jeres data en aktivitetsplan</t>
  </si>
  <si>
    <t>Opfylder produktet jeres kravspecifikation</t>
  </si>
  <si>
    <t>Giv forslag til forbedringer</t>
  </si>
  <si>
    <t>Tidsplan</t>
  </si>
  <si>
    <t>Teknologi-analyse</t>
  </si>
  <si>
    <t xml:space="preserve">Funktioner i produktet </t>
  </si>
  <si>
    <r>
      <t xml:space="preserve">Anvendte materialer </t>
    </r>
    <r>
      <rPr>
        <sz val="8"/>
        <color theme="1"/>
        <rFont val="Calibri"/>
        <family val="2"/>
        <scheme val="minor"/>
      </rPr>
      <t>Alle materialer skal med (lim, maling, olie, tekstil ...)</t>
    </r>
  </si>
  <si>
    <r>
      <t xml:space="preserve">VIDEN </t>
    </r>
    <r>
      <rPr>
        <sz val="14"/>
        <color rgb="FF808080"/>
        <rFont val="Calibri"/>
        <family val="2"/>
        <scheme val="minor"/>
      </rPr>
      <t>der knytter sig til produktet</t>
    </r>
  </si>
  <si>
    <r>
      <t xml:space="preserve">Materialeegenskaber </t>
    </r>
    <r>
      <rPr>
        <sz val="8"/>
        <color theme="1"/>
        <rFont val="Calibri"/>
        <family val="2"/>
        <scheme val="minor"/>
      </rPr>
      <t>Hvad kan materialet (varme/kulde, fugt, samling, bøjning, skæring, ledningsevne, magnetisme ...)</t>
    </r>
  </si>
  <si>
    <r>
      <t xml:space="preserve">Proceskendskab </t>
    </r>
    <r>
      <rPr>
        <sz val="8"/>
        <color theme="1"/>
        <rFont val="Calibri"/>
        <family val="2"/>
        <scheme val="minor"/>
      </rPr>
      <t>Hvilke processer kan benyttes (udskæring, drejning, sammenføjning, boring, syning, omrøring, slibning, maling ….)</t>
    </r>
  </si>
  <si>
    <r>
      <t xml:space="preserve">TEKNIK </t>
    </r>
    <r>
      <rPr>
        <sz val="14"/>
        <color rgb="FF808080"/>
        <rFont val="Calibri"/>
        <family val="2"/>
        <scheme val="minor"/>
      </rPr>
      <t>der knytter sig til produktet</t>
    </r>
  </si>
  <si>
    <r>
      <t xml:space="preserve">Håndtering </t>
    </r>
    <r>
      <rPr>
        <sz val="8"/>
        <color theme="1"/>
        <rFont val="Calibri"/>
        <family val="2"/>
        <scheme val="minor"/>
      </rPr>
      <t xml:space="preserve">Hvordan håndteres: enkeltdele i produktion, produktet på vej til forbrugeren.  Hvordan pakkes produktet </t>
    </r>
  </si>
  <si>
    <t>Lad en proces fylde en boks.</t>
  </si>
  <si>
    <t xml:space="preserve">Indskriv produktets livscyklus i formularen </t>
  </si>
  <si>
    <t>Hvordan kan disse miljøeffekter undgås?</t>
  </si>
  <si>
    <t>Produktion</t>
  </si>
  <si>
    <t>Bortskaffelse</t>
  </si>
  <si>
    <t>Transport</t>
  </si>
  <si>
    <t>Sammendrag af de vigtigste miljøpåvirkninger i produktets levetid</t>
  </si>
  <si>
    <t>Beskriv ændringer i designet, der vil mindske betydningen af miljøeffekterne</t>
  </si>
  <si>
    <t>Materialer</t>
  </si>
  <si>
    <t>Energi</t>
  </si>
  <si>
    <t>Miljøvurdering</t>
  </si>
  <si>
    <t>Produktmodning</t>
  </si>
  <si>
    <t>Test af din prototype</t>
  </si>
  <si>
    <t>Funktion 1, der skal testes</t>
  </si>
  <si>
    <t>Funktion 2, der skal testes</t>
  </si>
  <si>
    <t>Holdbarhed 1, der skal testes</t>
  </si>
  <si>
    <t>Holdbarhed 2, der skal testes</t>
  </si>
  <si>
    <t>Hvordan har produktet ændret sig?</t>
  </si>
  <si>
    <t>Definition af test</t>
  </si>
  <si>
    <t>Relevante krav opstillet i 6. Produktspecifikation</t>
  </si>
  <si>
    <t>Skitser din test opstilling</t>
  </si>
  <si>
    <t>Antal gentagelser</t>
  </si>
  <si>
    <t>Beskriv dine forventninger til testen</t>
  </si>
  <si>
    <t>Beskriv eventuelle slidmærker efter test</t>
  </si>
  <si>
    <t>Beskriv steder, hvor der opstår varme</t>
  </si>
  <si>
    <t xml:space="preserve">Resultat af test </t>
  </si>
  <si>
    <t>Beskriv, hvad i testen der kan betragtes som en succes</t>
  </si>
  <si>
    <t>Beskriv, hvad i testen der ikke kan betragtes som en succes</t>
  </si>
  <si>
    <t>Beskriv, hvad du kan gøre bedre i produktet eller testen</t>
  </si>
  <si>
    <t>Relevante krav opstillet i 5. Produktløsning</t>
  </si>
  <si>
    <t>Beskrivelse af test</t>
  </si>
  <si>
    <t>Beskriv effektiviteten af funktionen</t>
  </si>
  <si>
    <t>Beskriv lyde og mislyde ved funktionen</t>
  </si>
  <si>
    <t>Levede produktet op til relevante krav opstillet i 5. Produktløsning?</t>
  </si>
  <si>
    <t>Levede produktet op til relevante krav opstillet i 6. Produktspecifikation?</t>
  </si>
  <si>
    <t>Størrelse af belastning</t>
  </si>
  <si>
    <t>Beskrivelse af belastning</t>
  </si>
  <si>
    <t>http://elsmar.com/pdf_files/QFD-Tutorial.swf</t>
  </si>
  <si>
    <r>
      <t xml:space="preserve">Helhedsindtryk: </t>
    </r>
    <r>
      <rPr>
        <sz val="10"/>
        <color theme="1"/>
        <rFont val="Calibri"/>
        <family val="2"/>
        <scheme val="minor"/>
      </rPr>
      <t>Beskriv, hvad man skal tænke, når man ser emballagen</t>
    </r>
  </si>
  <si>
    <r>
      <t>Dekoration</t>
    </r>
    <r>
      <rPr>
        <sz val="11"/>
        <color theme="1"/>
        <rFont val="Calibri"/>
        <family val="2"/>
        <scheme val="minor"/>
      </rPr>
      <t>: Beskriv formgivning, materialetykkelser, dimensioner, farvevalg, illustrationer m.m.</t>
    </r>
  </si>
  <si>
    <r>
      <t xml:space="preserve">Tekst: </t>
    </r>
    <r>
      <rPr>
        <sz val="10"/>
        <color theme="1"/>
        <rFont val="Calibri"/>
        <family val="2"/>
        <scheme val="minor"/>
      </rPr>
      <t>Beskriv tekst på emballage, vejledninger, advarsler og anden væsentlig information</t>
    </r>
  </si>
  <si>
    <r>
      <t>Leverandørvenlighed:</t>
    </r>
    <r>
      <rPr>
        <sz val="11"/>
        <color theme="1"/>
        <rFont val="Calibri"/>
        <family val="2"/>
        <scheme val="minor"/>
      </rPr>
      <t xml:space="preserve"> beskriv tilpasning til palle, antal stk. i højden; positionslåse (ølkasser) m.m.</t>
    </r>
  </si>
  <si>
    <r>
      <t xml:space="preserve">Ydre styrke: </t>
    </r>
    <r>
      <rPr>
        <sz val="10"/>
        <color theme="1"/>
        <rFont val="Calibri"/>
        <family val="2"/>
        <scheme val="minor"/>
      </rPr>
      <t>Stabelbar, tryk, slag, vand, varme/kulde, spidse/skarpe genstande m.m.</t>
    </r>
  </si>
  <si>
    <r>
      <t xml:space="preserve">Indre emballage: </t>
    </r>
    <r>
      <rPr>
        <sz val="10"/>
        <color theme="1"/>
        <rFont val="Calibri"/>
        <family val="2"/>
        <scheme val="minor"/>
      </rPr>
      <t>transportsikring, rystelser, fastholdelse, opdeling af indhold, energinedsættelse ved fald m.m.</t>
    </r>
  </si>
  <si>
    <r>
      <t xml:space="preserve">Vejledninger: </t>
    </r>
    <r>
      <rPr>
        <sz val="11"/>
        <color theme="1"/>
        <rFont val="Calibri"/>
        <family val="2"/>
        <scheme val="minor"/>
      </rPr>
      <t>Brugervejledning, installationsvejledning, montagevejledning m.m.</t>
    </r>
  </si>
  <si>
    <r>
      <t xml:space="preserve">Produktion: </t>
    </r>
    <r>
      <rPr>
        <sz val="10"/>
        <color theme="1"/>
        <rFont val="Calibri"/>
        <family val="2"/>
        <scheme val="minor"/>
      </rPr>
      <t>udskæring, støbning, formning, samling, sammenføjning (limning, clips, svejsning)</t>
    </r>
  </si>
  <si>
    <t>Beslut produktionsform</t>
  </si>
  <si>
    <t>Argumentation for valg</t>
  </si>
  <si>
    <t>Lagerstyret</t>
  </si>
  <si>
    <t>Ordrestyret</t>
  </si>
  <si>
    <t xml:space="preserve">Leverandør </t>
  </si>
  <si>
    <t>Vare/varetype</t>
  </si>
  <si>
    <t>Telefonnr.</t>
  </si>
  <si>
    <t>E-mail</t>
  </si>
  <si>
    <t>Kontakt navn</t>
  </si>
  <si>
    <t>Opsæt et prisoverslag over de direkte omkostninger pr. produkt</t>
  </si>
  <si>
    <t>Pris</t>
  </si>
  <si>
    <t>Kommentar</t>
  </si>
  <si>
    <t>Arbejdsløn</t>
  </si>
  <si>
    <t>Slid på maskiner</t>
  </si>
  <si>
    <t>Vurder, hvordan produktionen kan optimeres</t>
  </si>
  <si>
    <t xml:space="preserve">Indsæt vurderede/målte tider på alle processer </t>
  </si>
  <si>
    <t>Sættes til 1 når der åbnes første gang</t>
  </si>
  <si>
    <t>Tegn et detaljeret layout  over produktion og nær-/fjernlager
Husk, at dit layout skal forholde sig til det fysiske rum, det skal opsættes i. (relevante mål skal være påført)</t>
  </si>
  <si>
    <t>Indsæt vurderede tider for processer fra ”flow over produktionsprocesserne” og transporttider</t>
  </si>
  <si>
    <t xml:space="preserve">Undersøgelse af priser </t>
  </si>
  <si>
    <t xml:space="preserve">Materiale </t>
  </si>
  <si>
    <t>Lev. tid</t>
  </si>
  <si>
    <t>Leveringsbetingelser</t>
  </si>
  <si>
    <t>Redegørelse for produktstrategi  (Product)</t>
  </si>
  <si>
    <t xml:space="preserve">Navn på produktet </t>
  </si>
  <si>
    <t>Egenskaber, der skal fremhæves ved produktet</t>
  </si>
  <si>
    <t>Services, der er knyttet til produktet</t>
  </si>
  <si>
    <t>Historie, der skal fortælles om produktet</t>
  </si>
  <si>
    <t>Logodesignet til produktet eller til virksomheden</t>
  </si>
  <si>
    <t xml:space="preserve">Redegør for prisstrategien     (Price) </t>
  </si>
  <si>
    <t xml:space="preserve">Specielt produkt -  høj pris </t>
  </si>
  <si>
    <t>Mange konkurrenter -  lav pris</t>
  </si>
  <si>
    <t>Høj, men faldende startpris</t>
  </si>
  <si>
    <t>Lav startpris med håb om stigning</t>
  </si>
  <si>
    <t>Omkostninger forbundet med 1 produkt</t>
  </si>
  <si>
    <t>Pris pr. produkt</t>
  </si>
  <si>
    <t>Fortjeneste pr. produkt</t>
  </si>
  <si>
    <t xml:space="preserve">Redegør for distributionsstrategien  (Placement) </t>
  </si>
  <si>
    <t xml:space="preserve">Vil I have andre til at stå for distributionen - beskriv hvordan  </t>
  </si>
  <si>
    <t>Redegør for kommunikationsstrategien  (Promotion)</t>
  </si>
  <si>
    <t>Vil I anvende annoncer i blade, radio- og TVspots, banner reklamer m.m.?</t>
  </si>
  <si>
    <t>Vil I anvende konkurrencer, vareprøver, pakketilbud m.m. Hvordan?</t>
  </si>
  <si>
    <t>Kan I skaffe medieomtale af jeres produkter?</t>
  </si>
  <si>
    <t xml:space="preserve">Vil I selv stå for distributionen - beskriv hvordan  </t>
  </si>
  <si>
    <t xml:space="preserve">Beskriv tekst på emballagen </t>
  </si>
  <si>
    <t>(Vejledning, Story telling, Tekniske data, Identifikation, m.m.)</t>
  </si>
  <si>
    <t xml:space="preserve">Vejledninger </t>
  </si>
  <si>
    <t>Tekniske data</t>
  </si>
  <si>
    <t>Produktidentifikation</t>
  </si>
  <si>
    <t>Anmeldelser/priser</t>
  </si>
  <si>
    <t>Godkendelser</t>
  </si>
  <si>
    <t>Story telling</t>
  </si>
  <si>
    <t>Stregkoder</t>
  </si>
  <si>
    <t xml:space="preserve">Sprog </t>
  </si>
  <si>
    <t>Argumenter for layout</t>
  </si>
  <si>
    <t>Hvilken overfladeglans</t>
  </si>
  <si>
    <t>Hvilken baggrundsfarve</t>
  </si>
  <si>
    <t>Hvilken fonttype</t>
  </si>
  <si>
    <t xml:space="preserve">Hvilke tekststørrelser </t>
  </si>
  <si>
    <t>Hvilke blikfang</t>
  </si>
  <si>
    <t>Hvilke farver</t>
  </si>
  <si>
    <t>Hvilke illustrationer</t>
  </si>
  <si>
    <t xml:space="preserve">Billeder af designforslag </t>
  </si>
  <si>
    <t>Markedsføring</t>
  </si>
  <si>
    <t>Status</t>
  </si>
  <si>
    <t>Emne</t>
  </si>
  <si>
    <t>Vis</t>
  </si>
  <si>
    <t>Omvendt</t>
  </si>
  <si>
    <t>livscyklus analyse</t>
  </si>
  <si>
    <t xml:space="preserve">Tegn et flow over produktionsprocesserne </t>
  </si>
  <si>
    <t>Tegn et produktionslayout</t>
  </si>
  <si>
    <t xml:space="preserve">Tegn et tidsskema </t>
  </si>
  <si>
    <t xml:space="preserve">Kontakt leverandører for pris og salgsbetingelser </t>
  </si>
  <si>
    <t xml:space="preserve">Grafisk design af emballagen </t>
  </si>
  <si>
    <t>Status:</t>
  </si>
  <si>
    <t>Luk alle faner og hop til menuen</t>
  </si>
  <si>
    <t>Aktiviteten er startet</t>
  </si>
  <si>
    <t>Aktiviteten er udført</t>
  </si>
  <si>
    <t>Udvælg i dit problemtræ, med grøn farve, de punkter, du mener, bør indgå i dit projekt. Indsæt linket til det færdige resultat herunder.</t>
  </si>
  <si>
    <t xml:space="preserve">Design en emballage til produktet </t>
  </si>
  <si>
    <t>Tegn et detaljeret flow over alle produktionsprocesser (kopier de indsatte figurer)
Du kan også vælge at benytte et tegneprogram - fx https://www.lucidchart.com</t>
  </si>
  <si>
    <t>Produkt</t>
  </si>
  <si>
    <t>Beregninger</t>
  </si>
  <si>
    <t>dato</t>
  </si>
  <si>
    <t>Retning af forbedring</t>
  </si>
  <si>
    <t xml:space="preserve">
Tekniske 
krav</t>
  </si>
  <si>
    <t>Vigtighed for kunden</t>
  </si>
  <si>
    <t>Funktion</t>
  </si>
  <si>
    <t>Teknisk</t>
  </si>
  <si>
    <t>gældende standarder</t>
  </si>
  <si>
    <t>Brugbarhed</t>
  </si>
  <si>
    <t>Teknisk prioritet</t>
  </si>
  <si>
    <t xml:space="preserve">Procent af den samlede </t>
  </si>
  <si>
    <t>Enhed</t>
  </si>
  <si>
    <t>Yes/No</t>
  </si>
  <si>
    <t>stk</t>
  </si>
  <si>
    <t>mm</t>
  </si>
  <si>
    <t>Design Mål</t>
  </si>
  <si>
    <t>Y</t>
  </si>
  <si>
    <t>Teknisk benchmarking</t>
  </si>
  <si>
    <t>Konkurrent A´s produkt</t>
  </si>
  <si>
    <t>Stærk overensstemmelse</t>
  </si>
  <si>
    <t>Middel overensstemmelse</t>
  </si>
  <si>
    <t>Svag overensstemmelse</t>
  </si>
  <si>
    <t>Ingen overensstemmelse</t>
  </si>
  <si>
    <t>EKSEMPEL</t>
  </si>
  <si>
    <t>Udfyld nedenstående skema med House of Quality. Du kan se et et eksempel på et udfyldt skema på det næste faneblad, og du kan også få hjælp til udfyldelsen af en interaktiv guide på linket:</t>
  </si>
  <si>
    <t>Hvilket produkt vil du umiddelbart sammenligne dette produkt med</t>
  </si>
  <si>
    <t>Er produktet kønt i forhold til tilsvarende produkter</t>
  </si>
  <si>
    <t xml:space="preserve">Er produktet anvendeligt i forhold til tilsvarende produkter </t>
  </si>
  <si>
    <t>Er det nemt at anvende produktet i forhold til tilsvarende produkter</t>
  </si>
  <si>
    <t>Anser du produktet for holdbart i forhold til tilsvarende produkter</t>
  </si>
  <si>
    <t>Hvad er din umiddelbare mening om produktet</t>
  </si>
  <si>
    <t>Tiltrækkende egenskaber</t>
  </si>
  <si>
    <r>
      <t>Frastødende</t>
    </r>
    <r>
      <rPr>
        <sz val="11"/>
        <color theme="1"/>
        <rFont val="Calibri"/>
        <family val="2"/>
        <scheme val="minor"/>
      </rPr>
      <t xml:space="preserve"> </t>
    </r>
    <r>
      <rPr>
        <sz val="14"/>
        <color theme="1"/>
        <rFont val="Calibri"/>
        <family val="2"/>
        <scheme val="minor"/>
      </rPr>
      <t>egenskaber</t>
    </r>
  </si>
  <si>
    <t xml:space="preserve">Hvilke egenskaber/funktioner ville du ønske blev lagt ind i produktet  </t>
  </si>
  <si>
    <t>Hvor høj en pris ville du være parat til at ofre for produktet</t>
  </si>
  <si>
    <t>Dit umiddelbare indtryk af produktet (6 er bedst, 1 er ringest)</t>
  </si>
  <si>
    <t>Kundens evaluering af produktet (Den flyvende prototype)</t>
  </si>
  <si>
    <t>Udfyld nedenstående gantt-kort:</t>
  </si>
  <si>
    <t>Post</t>
  </si>
  <si>
    <t>Ansvarlig</t>
  </si>
  <si>
    <t>Tids-type</t>
  </si>
  <si>
    <t>Produktet</t>
  </si>
  <si>
    <t>Finn Madsen</t>
  </si>
  <si>
    <t>FM</t>
  </si>
  <si>
    <t>Søren Thor Jensen</t>
  </si>
  <si>
    <t>STJ</t>
  </si>
  <si>
    <t>Stefan Hedegaard</t>
  </si>
  <si>
    <t>STH</t>
  </si>
  <si>
    <t>håndværkeren</t>
  </si>
  <si>
    <t>Idemand /Entreprenør</t>
  </si>
  <si>
    <t>Tidsmål</t>
  </si>
  <si>
    <t>Navn</t>
  </si>
  <si>
    <t>Initialer</t>
  </si>
  <si>
    <t>T</t>
  </si>
  <si>
    <t>Process</t>
  </si>
  <si>
    <t>P</t>
  </si>
  <si>
    <t>Lager</t>
  </si>
  <si>
    <t>L</t>
  </si>
  <si>
    <t>Ventetid</t>
  </si>
  <si>
    <t>V</t>
  </si>
  <si>
    <t>Tegn en PLC kurve over den forventede diffusion</t>
  </si>
  <si>
    <t>Opstil budgetter</t>
  </si>
  <si>
    <t xml:space="preserve">Vurder ud fra budgetterne virksomhedens økonomi </t>
  </si>
  <si>
    <t>Materiale omkostninger pr. produkt</t>
  </si>
  <si>
    <t>Variable</t>
  </si>
  <si>
    <t>Variable omkostninger (- løn) pr. produkt</t>
  </si>
  <si>
    <t xml:space="preserve">omkostninger i alt </t>
  </si>
  <si>
    <t>Salgspris pr. produkt</t>
  </si>
  <si>
    <t>I alt</t>
  </si>
  <si>
    <t>jan</t>
  </si>
  <si>
    <t>feb</t>
  </si>
  <si>
    <t>mar</t>
  </si>
  <si>
    <t>apr</t>
  </si>
  <si>
    <t>maj</t>
  </si>
  <si>
    <t>jun</t>
  </si>
  <si>
    <t>jul</t>
  </si>
  <si>
    <t>aug</t>
  </si>
  <si>
    <t>sep</t>
  </si>
  <si>
    <t>okt</t>
  </si>
  <si>
    <t>nov</t>
  </si>
  <si>
    <t>dec</t>
  </si>
  <si>
    <t>Første år</t>
  </si>
  <si>
    <t>Andet år</t>
  </si>
  <si>
    <t>Tredje år</t>
  </si>
  <si>
    <t>Variable omkostninger</t>
  </si>
  <si>
    <t>Faste udgifter pr. md</t>
  </si>
  <si>
    <t>Resultat</t>
  </si>
  <si>
    <t>Bygninger/lokaler</t>
  </si>
  <si>
    <t>Bygninger i alt</t>
  </si>
  <si>
    <t>Kontorudstyr og software</t>
  </si>
  <si>
    <t>Møbler</t>
  </si>
  <si>
    <t>Kontorudstyr i alt</t>
  </si>
  <si>
    <t>Møbler i alt</t>
  </si>
  <si>
    <t>Transport i alt</t>
  </si>
  <si>
    <t>Rådgivning, advokat, revisor m.m.</t>
  </si>
  <si>
    <t>Anskaffelser i alt</t>
  </si>
  <si>
    <t xml:space="preserve">Faste omkostninger  pr. måned </t>
  </si>
  <si>
    <t>Husleje</t>
  </si>
  <si>
    <t>El vand varme internet</t>
  </si>
  <si>
    <t>Husleje i alt</t>
  </si>
  <si>
    <t>El vand varme internet i alt</t>
  </si>
  <si>
    <t>Renter for lån mv.</t>
  </si>
  <si>
    <t xml:space="preserve">Renter for lån i alt </t>
  </si>
  <si>
    <t>Omsætningsbudget</t>
  </si>
  <si>
    <t>Etableringsbudget</t>
  </si>
  <si>
    <t>Faste udgifter</t>
  </si>
  <si>
    <t>Økonomi</t>
  </si>
  <si>
    <r>
      <t xml:space="preserve">Formuler virksomhedens mission </t>
    </r>
    <r>
      <rPr>
        <sz val="8"/>
        <color theme="1"/>
        <rFont val="Calibri"/>
        <family val="2"/>
        <scheme val="minor"/>
      </rPr>
      <t>(det der sættes i værk for, at komme nærmere visionen)</t>
    </r>
  </si>
  <si>
    <r>
      <t>eventuelt med udgangspunkt</t>
    </r>
    <r>
      <rPr>
        <sz val="14"/>
        <color theme="1"/>
        <rFont val="Calibri"/>
        <family val="2"/>
        <scheme val="minor"/>
      </rPr>
      <t xml:space="preserve"> </t>
    </r>
    <r>
      <rPr>
        <sz val="8"/>
        <color theme="1"/>
        <rFont val="Calibri"/>
        <family val="2"/>
        <scheme val="minor"/>
      </rPr>
      <t xml:space="preserve">i konkurrende virksomheder </t>
    </r>
  </si>
  <si>
    <r>
      <t xml:space="preserve">Formuler virksomhedens vision </t>
    </r>
    <r>
      <rPr>
        <sz val="8"/>
        <color theme="1"/>
        <rFont val="Calibri"/>
        <family val="2"/>
        <scheme val="minor"/>
      </rPr>
      <t>(en ledestjerne der ikke nødvendigvis skal kunne nås)</t>
    </r>
  </si>
  <si>
    <t>Virksomhedens etablering</t>
  </si>
  <si>
    <t>point</t>
  </si>
  <si>
    <t>1. Positiv</t>
  </si>
  <si>
    <t>21. Fremtidsbevidst</t>
  </si>
  <si>
    <t>41. Centraliserer</t>
  </si>
  <si>
    <t>61. Kvalitetsbevidst</t>
  </si>
  <si>
    <t>81. Administrator</t>
  </si>
  <si>
    <t>101. Målbevidst</t>
  </si>
  <si>
    <t>2. Visionær</t>
  </si>
  <si>
    <t>22. Responsiv</t>
  </si>
  <si>
    <t>42. Går i spidsen</t>
  </si>
  <si>
    <t>62. Kontrolleret</t>
  </si>
  <si>
    <t>82. Giver efter</t>
  </si>
  <si>
    <t>102. Tålmodig</t>
  </si>
  <si>
    <t>3. Vellidt</t>
  </si>
  <si>
    <t>23. Moderat</t>
  </si>
  <si>
    <t>43. Let sind</t>
  </si>
  <si>
    <t>63. Fysisk aktiv</t>
  </si>
  <si>
    <t>83. Billedlig</t>
  </si>
  <si>
    <t>103. Praktisk</t>
  </si>
  <si>
    <t>4. Traditionstro</t>
  </si>
  <si>
    <t>24. Tidlig voksen</t>
  </si>
  <si>
    <t>44. Rastløs</t>
  </si>
  <si>
    <t>64. Tager chancer</t>
  </si>
  <si>
    <t>84. Dogmatisk</t>
  </si>
  <si>
    <t>104. Viljestærk</t>
  </si>
  <si>
    <t>5. Intellektuel</t>
  </si>
  <si>
    <t>25. Tilfreds</t>
  </si>
  <si>
    <t>45. Analytisk</t>
  </si>
  <si>
    <t>65. Harmonisk</t>
  </si>
  <si>
    <t>85. Formel</t>
  </si>
  <si>
    <t>105. Energisk</t>
  </si>
  <si>
    <t>6. Eventyrlysten</t>
  </si>
  <si>
    <t>26. Aggressiv</t>
  </si>
  <si>
    <t>46. Inspirerende</t>
  </si>
  <si>
    <t>66. Beslutsom</t>
  </si>
  <si>
    <t>86. Bagstræberisk</t>
  </si>
  <si>
    <t>106. Nøjagtig</t>
  </si>
  <si>
    <t>7. Villig</t>
  </si>
  <si>
    <t>27. Optimistisk</t>
  </si>
  <si>
    <t>47. Attraktiv</t>
  </si>
  <si>
    <t>67. Prøvende</t>
  </si>
  <si>
    <t>87. Utroværdig</t>
  </si>
  <si>
    <t>107. Respektfuld</t>
  </si>
  <si>
    <t>8. Detaljerig</t>
  </si>
  <si>
    <t>28. Resultattrang</t>
  </si>
  <si>
    <t>48. Uovervindelig</t>
  </si>
  <si>
    <t>68. Rodet</t>
  </si>
  <si>
    <t>88. Udglattende</t>
  </si>
  <si>
    <t>108. Populær</t>
  </si>
  <si>
    <t>9 . Kammeratlig</t>
  </si>
  <si>
    <t>29. Musikalsk</t>
  </si>
  <si>
    <t>49. Organisator</t>
  </si>
  <si>
    <t>69. Utålmodig</t>
  </si>
  <si>
    <t>89. Drivende</t>
  </si>
  <si>
    <t>109. Åbent sind</t>
  </si>
  <si>
    <t>10. Karakterstærk</t>
  </si>
  <si>
    <t>30. Veltalende</t>
  </si>
  <si>
    <t>50. Menneskelig</t>
  </si>
  <si>
    <t>70. Idérig</t>
  </si>
  <si>
    <t>90. Nonchalant</t>
  </si>
  <si>
    <t>110. Modig</t>
  </si>
  <si>
    <t>11. Påvirkelig</t>
  </si>
  <si>
    <t>31. Argumentativ</t>
  </si>
  <si>
    <t>51. Glemsom</t>
  </si>
  <si>
    <t>71. Majestætisk</t>
  </si>
  <si>
    <t>91. Legesyg</t>
  </si>
  <si>
    <t>111. Kritisk</t>
  </si>
  <si>
    <t>12. Gestikulerende</t>
  </si>
  <si>
    <t>32. Upræcis</t>
  </si>
  <si>
    <t>52. Ubøjelig</t>
  </si>
  <si>
    <t>72. Forsigtig</t>
  </si>
  <si>
    <t>92. Rolig</t>
  </si>
  <si>
    <t>112. Fordomsfuld</t>
  </si>
  <si>
    <t>13. Elsker smiger</t>
  </si>
  <si>
    <t>33. Konventionel</t>
  </si>
  <si>
    <t>53. Lystrer ordrer</t>
  </si>
  <si>
    <t>73. Melankolsk</t>
  </si>
  <si>
    <t>93. Entusiastisk</t>
  </si>
  <si>
    <t>113. Ophidset</t>
  </si>
  <si>
    <t>14. Stræber</t>
  </si>
  <si>
    <t>34. Beundret</t>
  </si>
  <si>
    <t>54. Selvcentreret</t>
  </si>
  <si>
    <t>74. Fanatisk</t>
  </si>
  <si>
    <t>94. Tillidsfuld</t>
  </si>
  <si>
    <t>114. Uenergisk</t>
  </si>
  <si>
    <t>15. Upålidelig</t>
  </si>
  <si>
    <t>35. Ineffektiv</t>
  </si>
  <si>
    <t>55. Ryggesløs</t>
  </si>
  <si>
    <t>75. Autoritær</t>
  </si>
  <si>
    <t>95. Pionerånd</t>
  </si>
  <si>
    <t>115. Forandringssky</t>
  </si>
  <si>
    <t>16. Velovervejet</t>
  </si>
  <si>
    <t>36. Sensitiv</t>
  </si>
  <si>
    <t>56. Diplomatisk</t>
  </si>
  <si>
    <t>76. Fredelig</t>
  </si>
  <si>
    <t>96. Samarbejdsvillig</t>
  </si>
  <si>
    <t>116. Skabende</t>
  </si>
  <si>
    <t>17. Straffer gerne</t>
  </si>
  <si>
    <t>37. Uafhængig</t>
  </si>
  <si>
    <t>57. Kontrollerende</t>
  </si>
  <si>
    <t>77. Uformel</t>
  </si>
  <si>
    <t>97. Ansvarsbevidst</t>
  </si>
  <si>
    <t>117. Overbevisende</t>
  </si>
  <si>
    <t>18. Munter</t>
  </si>
  <si>
    <t>38. Regelbunden</t>
  </si>
  <si>
    <t>58. Charmerende</t>
  </si>
  <si>
    <t>78. Tilpasser sig</t>
  </si>
  <si>
    <t>98. Kraftfuld</t>
  </si>
  <si>
    <t>118. Aktiv</t>
  </si>
  <si>
    <t>19. Original</t>
  </si>
  <si>
    <t>39. Spørgende</t>
  </si>
  <si>
    <t>59. Idealistisk</t>
  </si>
  <si>
    <t>79. Loyal</t>
  </si>
  <si>
    <t>99. Taler frit</t>
  </si>
  <si>
    <t>119. Hårdt arbejdende</t>
  </si>
  <si>
    <t>20. Afbalanceret</t>
  </si>
  <si>
    <t>40. Jovial</t>
  </si>
  <si>
    <t>60. Presser på</t>
  </si>
  <si>
    <t>80. Skaber enighed</t>
  </si>
  <si>
    <t>100. Lyttende</t>
  </si>
  <si>
    <t>120. Involveret</t>
  </si>
  <si>
    <t>Analyseresultat</t>
  </si>
  <si>
    <t>Integrator</t>
  </si>
  <si>
    <t>Entreprenør</t>
  </si>
  <si>
    <t>Administrator</t>
  </si>
  <si>
    <t>x</t>
  </si>
  <si>
    <t>AAAAAAAAAAA</t>
  </si>
  <si>
    <t>BBBBBB</t>
  </si>
  <si>
    <t>CCCCCCC</t>
  </si>
  <si>
    <t>DDDDDD</t>
  </si>
  <si>
    <t>EEEEEE</t>
  </si>
  <si>
    <t>FFFFF</t>
  </si>
  <si>
    <t>GGGGGG</t>
  </si>
  <si>
    <t>HHHHHHH</t>
  </si>
  <si>
    <t>IIIIIII</t>
  </si>
  <si>
    <t>A Resultat</t>
  </si>
  <si>
    <t xml:space="preserve"> B Resultat</t>
  </si>
  <si>
    <t xml:space="preserve"> C Resultat</t>
  </si>
  <si>
    <t xml:space="preserve"> D Resultat</t>
  </si>
  <si>
    <t>E Resultat</t>
  </si>
  <si>
    <t xml:space="preserve"> F Resultat</t>
  </si>
  <si>
    <t xml:space="preserve"> G Resultat</t>
  </si>
  <si>
    <t xml:space="preserve"> H Resultat</t>
  </si>
  <si>
    <t xml:space="preserve"> I Resultat</t>
  </si>
  <si>
    <t>DGGH</t>
  </si>
  <si>
    <t>BAAD</t>
  </si>
  <si>
    <t>BCCF</t>
  </si>
  <si>
    <t>HIIF</t>
  </si>
  <si>
    <t>Producent</t>
  </si>
  <si>
    <t>Stræbsom og resultatorienteret
Går i spidsen for gruppen
Fuld kontrol af gruppen
Kritisk over for kvalitet
Skaffer resultaterne hjem
Hurtig til at straffe og belønne
Stor respekt for systemet</t>
  </si>
  <si>
    <t>Majestætisk/intellektuel
Viljestærk og vedholdende
Stor personlig drivkraft
Konservativ og diplomatisk
Tidlig voksen og fornuftig
Centraliserer og samler
Lægger store planer og gennemfører dem</t>
  </si>
  <si>
    <t>Pionerånd, driver gruppen frem
Eventyrlysten og modig
Inspirerende og idérig
Skaber visioner og nytænkning
Tager gerne chancer
Farverig og gestikulerende
Er forudsigelig</t>
  </si>
  <si>
    <t>Venlig og charmerende
Populær og vellidt
Munter og generøs
Åben over for andre mennesker
Sensitiv over for følelser
Stor menneskelig ansvarlighed
Omsorgsfuld og hjælpsom
God politisk forståelse</t>
  </si>
  <si>
    <t>Karakterstærk og loyal
God administrator
Tager ikke mange chancer
Konventionel og formel
Lægger vægt på fakta
Loyal og tillidsfuld
Systematisk og praktisk</t>
  </si>
  <si>
    <t>Delegerer med fast hånd
Kan lide faste rammer
Nøjagtig i sine krav
Vil se hurtige resultater
Sikrer at regler overholdes
God selvkontrol
God administrator</t>
  </si>
  <si>
    <t>Veltalende og overbevisende
Uformel og original
Åben over for nye ideer
Katalysator for andres ideer
Kan placere nytænkning de rigtige steder</t>
  </si>
  <si>
    <t>Kammeratlig
Ser lyst på tingene
Poleret og venlig optræden
Harmonisator
Løser konflikter og skaber nye muligheder</t>
  </si>
  <si>
    <t>Er ikke bange
Høflig, tålmodig og villig
Søgende i samarbejde med andre
Kan snakke meget
Kan være glemsom og upræcis</t>
  </si>
  <si>
    <t>Optimistisk og balanceret
Sætter mennesket over systemet
Manøvrerer tingene på plads
Organiserer sig ud af problemerne</t>
  </si>
  <si>
    <t>Analytisk og ansvarsbevidst
Samarbejdsvillig
Forstår værdien af nye tanker og ideer
Gennemførelse tager tid
Skynder sig langsomt</t>
  </si>
  <si>
    <t>Er ikke bange for konflikter
Sætter gruppen over den enkelte
Er uafhængig og stærk
Individualist i problemløsning
Beslutninger skal gennemføres</t>
  </si>
  <si>
    <t>Ønsker ikke faste regler
Kan være hård i samarbejdet med
andre, ryggesløs
Aggressiv og uafhængig
Kan være utroværdig
Ukonventionel og rastløs
Arbejder gerne alene
Sætter sine egne regler</t>
  </si>
  <si>
    <t>Uenergisk og doven
Kan virke nonchalant
Kan i pressede situationer blive
melankolsk og selvmedlidende
Ofte letsindig/Arbejder i bølger
Arbejder gerne uden regler
Kan ikke lide rutinearbejde</t>
  </si>
  <si>
    <t>Intet kan ændres
Menneskeligt stabil med faste holdninger
Kan virke farveløs og kedelig
Er god i specialistjob
Bevarer det traditionsrige og forudsigelige
Regelfast</t>
  </si>
  <si>
    <t>Ønsker ingen forandringer
Dogmatisk, autoritær og magtsyg
Arbejder gerne alene
Elsker smiger og ros
Går ind for disciplin og hårdt arbejde
Er ofte hård i sin straf
Beslutninger gennemføres til yderste
konsekvens
Giver ikke efter</t>
  </si>
  <si>
    <t>Undersøg en medarbejder</t>
  </si>
  <si>
    <t>Hvilke betænkeligheder har I med hensyn til projektet?</t>
  </si>
  <si>
    <t>Hvordan skal beslutninger i gruppen træffes? (Flertal/konsensus/anarki?)</t>
  </si>
  <si>
    <t>Hvordan skal arbejdet fordeles i gruppen (kvantitativt/kvalitativt)?</t>
  </si>
  <si>
    <t>Hvilke betænkeligheder har I, i forhold til projektet?</t>
  </si>
  <si>
    <t>Hvad gør man, hvis man ikke kommer en dag?</t>
  </si>
  <si>
    <t xml:space="preserve">Hvad betyder det, hvis der er en i gruppen, der ikke har lavet sit arbejde? </t>
  </si>
  <si>
    <t>forretningsplan</t>
  </si>
  <si>
    <r>
      <t>Opstil en forretningsplan for virksomheden</t>
    </r>
    <r>
      <rPr>
        <sz val="14"/>
        <color rgb="FFFF0000"/>
        <rFont val="Calibri"/>
        <family val="2"/>
        <scheme val="minor"/>
      </rPr>
      <t xml:space="preserve"> </t>
    </r>
  </si>
  <si>
    <t>Indsæt her linket til den udfyldte forretningsplan</t>
  </si>
  <si>
    <t>Aktør-netværk</t>
  </si>
  <si>
    <t>Hvem arbejder virksomheden sammen med</t>
  </si>
  <si>
    <t>Nøgleaktiviteter</t>
  </si>
  <si>
    <t>Hvad er virksomhedens arbejdsområde</t>
  </si>
  <si>
    <t>Virksomhedens ”tilbud”</t>
  </si>
  <si>
    <t xml:space="preserve">Hvordan ”binder” vi kunden </t>
  </si>
  <si>
    <t>Hvem er vores kunder</t>
  </si>
  <si>
    <t>Salgskanaler</t>
  </si>
  <si>
    <t>Hvordan når vi ud til kunderne</t>
  </si>
  <si>
    <t>Udfyld virksomhedens forretningsmodel</t>
  </si>
  <si>
    <r>
      <t xml:space="preserve">Swot </t>
    </r>
    <r>
      <rPr>
        <sz val="14"/>
        <rFont val="Arial"/>
        <family val="2"/>
      </rPr>
      <t>den store model</t>
    </r>
  </si>
  <si>
    <t xml:space="preserve">Styrker </t>
  </si>
  <si>
    <t>Svagheder</t>
  </si>
  <si>
    <t>Muligheder</t>
  </si>
  <si>
    <t>Trusler</t>
  </si>
  <si>
    <t>Udfyld nedenstående 8 områder</t>
  </si>
  <si>
    <t xml:space="preserve">Tema </t>
  </si>
  <si>
    <t>Uge 1</t>
  </si>
  <si>
    <t>Uge 2</t>
  </si>
  <si>
    <t>Uge 3</t>
  </si>
  <si>
    <t>Uge 4</t>
  </si>
  <si>
    <t>Uge 5</t>
  </si>
  <si>
    <t>Uge 6</t>
  </si>
  <si>
    <t>Uge 7</t>
  </si>
  <si>
    <t>Uge 8</t>
  </si>
  <si>
    <t>Uge 9</t>
  </si>
  <si>
    <t>Uge 10</t>
  </si>
  <si>
    <t>Uge 11</t>
  </si>
  <si>
    <t>Uge 12</t>
  </si>
  <si>
    <t>Uge 13</t>
  </si>
  <si>
    <t>Uge 14</t>
  </si>
  <si>
    <t>Uge 15</t>
  </si>
  <si>
    <t>Uge 16</t>
  </si>
  <si>
    <t>Uge 17</t>
  </si>
  <si>
    <t>Uge 18</t>
  </si>
  <si>
    <t>Uge 19</t>
  </si>
  <si>
    <t>Uge 20</t>
  </si>
  <si>
    <t>0   - Projektbeskrivelse</t>
  </si>
  <si>
    <t>FM, STJ</t>
  </si>
  <si>
    <t xml:space="preserve">             Gennemlæsning af oplæg</t>
  </si>
  <si>
    <r>
      <t xml:space="preserve">             I</t>
    </r>
    <r>
      <rPr>
        <sz val="10"/>
        <rFont val="Times New Roman"/>
        <family val="1"/>
      </rPr>
      <t>dentifikation af nøgleproblemer</t>
    </r>
  </si>
  <si>
    <t xml:space="preserve">             Opstilling af problemtræer</t>
  </si>
  <si>
    <t xml:space="preserve">             Beskrivelse af projekt</t>
  </si>
  <si>
    <t xml:space="preserve">             Udarbejdelse af tidsplan</t>
  </si>
  <si>
    <t xml:space="preserve">             Aflevering af projektbeskrivelse</t>
  </si>
  <si>
    <t>1   - Problemanalyse</t>
  </si>
  <si>
    <t xml:space="preserve">             Informationssøgning   </t>
  </si>
  <si>
    <t xml:space="preserve">             Kildekritik</t>
  </si>
  <si>
    <t>2   - Produktet og brugeren</t>
  </si>
  <si>
    <t xml:space="preserve">              Udarbejdelse af spørgeskema</t>
  </si>
  <si>
    <t xml:space="preserve">              Udførsel af spørgeskema</t>
  </si>
  <si>
    <t xml:space="preserve">              Opfølgelse på spørgeskema undersøgelse</t>
  </si>
  <si>
    <t>3   - Idearbejde</t>
  </si>
  <si>
    <t xml:space="preserve">             Idegenerering</t>
  </si>
  <si>
    <t xml:space="preserve">             ideudvælgelse </t>
  </si>
  <si>
    <t xml:space="preserve">             ideudbyggelse</t>
  </si>
  <si>
    <t xml:space="preserve">             nytteværdianalyse</t>
  </si>
  <si>
    <t>4   - Produktet og kunden (A)</t>
  </si>
  <si>
    <t>Forgik også på Jem &amp; Fix (Fawad)</t>
  </si>
  <si>
    <t xml:space="preserve">             identificer brugere, kunder og beslutningstager</t>
  </si>
  <si>
    <t xml:space="preserve">             </t>
  </si>
  <si>
    <t>5   - Udvikling af fysisk produktløsning</t>
  </si>
  <si>
    <t xml:space="preserve">             Tre forskellige tekniske løsningsforslag</t>
  </si>
  <si>
    <t xml:space="preserve">             Udvælgelse med scorecard</t>
  </si>
  <si>
    <t xml:space="preserve">             Teknologivurdering</t>
  </si>
  <si>
    <t>6   - Produktspecifikation</t>
  </si>
  <si>
    <t xml:space="preserve">             Benchmarking</t>
  </si>
  <si>
    <t>7   - konstruktion fysisk</t>
  </si>
  <si>
    <t xml:space="preserve">             Tegninger og beskrivelser</t>
  </si>
  <si>
    <t xml:space="preserve">             Materialer</t>
  </si>
  <si>
    <t xml:space="preserve">             Processbeskrivelser</t>
  </si>
  <si>
    <t>8 - Værksted</t>
  </si>
  <si>
    <t xml:space="preserve">             Værktøj</t>
  </si>
  <si>
    <t xml:space="preserve">             Tidstagning og procesbeskrivelser</t>
  </si>
  <si>
    <t>9   - Teknologi-analyse</t>
  </si>
  <si>
    <t>STJ, FM</t>
  </si>
  <si>
    <t>470-447</t>
  </si>
  <si>
    <t xml:space="preserve">Hjælp fra Peter Mortensen </t>
  </si>
  <si>
    <t>11 - Produkt modning</t>
  </si>
  <si>
    <t>Teknologirapporten</t>
  </si>
  <si>
    <t>Alle</t>
  </si>
  <si>
    <t>10 - Miljøvurdering</t>
  </si>
  <si>
    <t>Beskriv problemstillingen</t>
  </si>
  <si>
    <t>Link til problemtræ:</t>
  </si>
  <si>
    <t>kapitel</t>
  </si>
  <si>
    <r>
      <t xml:space="preserve">Krav til produktets kvalitet </t>
    </r>
    <r>
      <rPr>
        <sz val="12"/>
        <rFont val="Calibri"/>
        <family val="2"/>
        <scheme val="minor"/>
      </rPr>
      <t>(overflader, materialer, holdbarhed),</t>
    </r>
  </si>
  <si>
    <r>
      <t xml:space="preserve">Krav til produktets design </t>
    </r>
    <r>
      <rPr>
        <sz val="12"/>
        <rFont val="Calibri"/>
        <family val="2"/>
        <scheme val="minor"/>
      </rPr>
      <t>(overflader, farver, organiske former, formsprog)</t>
    </r>
  </si>
  <si>
    <r>
      <t>Produktionsvenlighed</t>
    </r>
    <r>
      <rPr>
        <sz val="10"/>
        <rFont val="Calibri"/>
        <family val="2"/>
        <scheme val="minor"/>
      </rPr>
      <t xml:space="preserve"> </t>
    </r>
    <r>
      <rPr>
        <sz val="12"/>
        <rFont val="Calibri"/>
        <family val="2"/>
        <scheme val="minor"/>
      </rPr>
      <t>(proceskendskab, rådighed over værktøj, egne evner, tidsforbrug)</t>
    </r>
  </si>
  <si>
    <t>pris</t>
  </si>
  <si>
    <t xml:space="preserve">Opstil et problemtræ over årsager og virkninger  - benyt fx  https://www.lucidchart.com  </t>
  </si>
  <si>
    <r>
      <t xml:space="preserve">Stil 5 spørgsmål med HV-ord til, hvad du vil undersøge i rapporten. </t>
    </r>
    <r>
      <rPr>
        <sz val="8"/>
        <color theme="1"/>
        <rFont val="Calibri"/>
        <family val="2"/>
        <scheme val="minor"/>
      </rPr>
      <t>Analyser og dokumenter ud fra dine 5 spørgsmål. Skriv spørgsmålet, og klik så på linket til højre for at uddybe.</t>
    </r>
  </si>
  <si>
    <t>Tids-
Type</t>
  </si>
  <si>
    <t>Stefan Hedemann</t>
  </si>
  <si>
    <t>LRI</t>
  </si>
  <si>
    <t>Tina Irma Frost</t>
  </si>
  <si>
    <t>TIF</t>
  </si>
  <si>
    <t>Svend Hildingsø</t>
  </si>
  <si>
    <t>SVH</t>
  </si>
  <si>
    <t>Lene Ros Irson</t>
  </si>
  <si>
    <t>spids til at trække pex rør i trækrør, anvendes af vvs folk ved udskiftning af rør</t>
  </si>
  <si>
    <t xml:space="preserve">frigang i rør </t>
  </si>
  <si>
    <t>Træk/skub modstand</t>
  </si>
  <si>
    <t>Rør dimmentioner</t>
  </si>
  <si>
    <t>Fastspænding</t>
  </si>
  <si>
    <t>materialer</t>
  </si>
  <si>
    <t>gøre udskiftning simpel</t>
  </si>
  <si>
    <t>ikke skade yderrør</t>
  </si>
  <si>
    <t>indeholde glide middel</t>
  </si>
  <si>
    <t>Nem at monterer</t>
  </si>
  <si>
    <t>nem at demonterer</t>
  </si>
  <si>
    <t>mulighed for træk+skub</t>
  </si>
  <si>
    <t>krav til rør træk spids</t>
  </si>
  <si>
    <t>Rentabel</t>
  </si>
  <si>
    <t>ikke behov for værktøj</t>
  </si>
  <si>
    <t>må aldrig tabes i yderrør</t>
  </si>
  <si>
    <t>N</t>
  </si>
  <si>
    <t>Gnidningskoefficient</t>
  </si>
  <si>
    <t>0.2</t>
  </si>
  <si>
    <t>holdbarhed (pris pr træk)</t>
  </si>
  <si>
    <t>kr/stk</t>
  </si>
  <si>
    <t xml:space="preserve">Tidsmål </t>
  </si>
  <si>
    <t>farve</t>
  </si>
  <si>
    <t>kode</t>
  </si>
  <si>
    <t>http://pub.uvm.dk/2006/eudlaering/samarbejde.html</t>
  </si>
  <si>
    <t>Se Introduktion til roller i forbindelse med gruppesamarbejde</t>
  </si>
  <si>
    <r>
      <t xml:space="preserve">Skydeskivemodel </t>
    </r>
    <r>
      <rPr>
        <b/>
        <sz val="10"/>
        <color theme="1"/>
        <rFont val="Calibri"/>
        <family val="2"/>
        <scheme val="minor"/>
      </rPr>
      <t>Indsæt dine konkurrenter på skydeskiven</t>
    </r>
    <r>
      <rPr>
        <b/>
        <sz val="10"/>
        <color rgb="FFFF0000"/>
        <rFont val="Calibri"/>
        <family val="2"/>
        <scheme val="minor"/>
      </rPr>
      <t xml:space="preserve"> </t>
    </r>
  </si>
  <si>
    <t>Indikerer, at aktiviteten ikke er påbegyndt</t>
  </si>
  <si>
    <r>
      <t xml:space="preserve">Generer Projektbeskrivelse.  </t>
    </r>
    <r>
      <rPr>
        <sz val="11"/>
        <color rgb="FFFF0000"/>
        <rFont val="Calibri"/>
        <family val="2"/>
        <scheme val="minor"/>
      </rPr>
      <t>Udskriv denne projektbeskrivelse sammen med dit ganttkort og eventuelt andet, din lærer ønsker indgår i projektbeskrivelsen</t>
    </r>
  </si>
  <si>
    <r>
      <t xml:space="preserve">Skriv din indledning her
</t>
    </r>
    <r>
      <rPr>
        <b/>
        <sz val="12"/>
        <color rgb="FFFF0000"/>
        <rFont val="Calibri"/>
        <family val="2"/>
        <scheme val="minor"/>
      </rPr>
      <t>Anvend dette skema som inspiration, idet du skal udskifte ALT, hvad der er skrevet, med din egen tekst.
Denne boks skal du også slette, når du har læst den.</t>
    </r>
    <r>
      <rPr>
        <b/>
        <sz val="12"/>
        <color theme="1"/>
        <rFont val="Calibri"/>
        <family val="2"/>
        <scheme val="minor"/>
      </rPr>
      <t xml:space="preserve">
</t>
    </r>
  </si>
  <si>
    <t xml:space="preserve">Skriv din indledning her
Anvend dette skema som inspiration, idet du skal udskifte ALT, hvad der er skrevet med din egen tekst.
Denne boks skal du også slette, når du har læst den.
</t>
  </si>
  <si>
    <t>Indfør de egenskaber, I har fundet ud af, produktet skal have, og analyser for hver egenskab, hvilken nytte brugeren vil få af produktet</t>
  </si>
  <si>
    <t>Indsæt en graf her, der viser scoren fordelt på kravene</t>
  </si>
  <si>
    <t>Indsæt en graf, her der viser scoren fordelt på kravene</t>
  </si>
  <si>
    <t>Stikben, der skal gå i stikkontakten, skal laves runde med rigtig afstand og diameter</t>
  </si>
  <si>
    <t xml:space="preserve">Materiale-/stykliste </t>
  </si>
  <si>
    <t>Tidsramme</t>
  </si>
  <si>
    <t>Post
nr.</t>
  </si>
  <si>
    <r>
      <t>Viden fra andre gymnasiefag</t>
    </r>
    <r>
      <rPr>
        <b/>
        <sz val="11"/>
        <color theme="1"/>
        <rFont val="Calibri"/>
        <family val="2"/>
        <scheme val="minor"/>
      </rPr>
      <t xml:space="preserve"> </t>
    </r>
    <r>
      <rPr>
        <sz val="8"/>
        <color theme="1"/>
        <rFont val="Calibri"/>
        <family val="2"/>
        <scheme val="minor"/>
      </rPr>
      <t>(idehistorie, komm/it, design,</t>
    </r>
    <r>
      <rPr>
        <sz val="11"/>
        <color theme="1"/>
        <rFont val="Calibri"/>
        <family val="2"/>
        <scheme val="minor"/>
      </rPr>
      <t xml:space="preserve"> </t>
    </r>
    <r>
      <rPr>
        <sz val="8"/>
        <color theme="1"/>
        <rFont val="Calibri"/>
        <family val="2"/>
        <scheme val="minor"/>
      </rPr>
      <t>kemi, fysik, biologi, matematik ….)</t>
    </r>
  </si>
  <si>
    <t>Skitser din testopstilling</t>
  </si>
  <si>
    <t>Beskriv eventuelle sikkerheds-risici</t>
  </si>
  <si>
    <t>Beskriv, hvilke egenskaber du finder tiltrækkende/frastødende ved produktet</t>
  </si>
  <si>
    <t>Sortiment</t>
  </si>
  <si>
    <t>Kundekrav</t>
  </si>
  <si>
    <t>Vores produkt</t>
  </si>
  <si>
    <t>Konkurrent B´s produkt</t>
  </si>
  <si>
    <t>Faldsele til klatrebrug</t>
  </si>
  <si>
    <t>Vil I opsøge kunden med breve, opringninger, mails m.m.  Hvordan?</t>
  </si>
  <si>
    <t>Påfør styktal og tider for forskellige former for adoptanter</t>
  </si>
  <si>
    <t>Beskriv, hvor der kunne sættes ind for at få en bedre økonomi</t>
  </si>
  <si>
    <t xml:space="preserve">Udfør en personlighedstest for de nuværende ansatte </t>
  </si>
  <si>
    <t xml:space="preserve">Udform en kontrakt for de enkelte medarbejdere i virksomheden </t>
  </si>
  <si>
    <r>
      <t xml:space="preserve">Formuler virksomhedens mål </t>
    </r>
    <r>
      <rPr>
        <sz val="8"/>
        <color theme="1"/>
        <rFont val="Calibri"/>
        <family val="2"/>
        <scheme val="minor"/>
      </rPr>
      <t>(Det der skal kunne nås inden for en overskuelig fremtid [f.eks. 1 år])</t>
    </r>
  </si>
  <si>
    <t>Skriv 1 eller x ved de ting nedenfor, du mener karakteriserer dig selv, og lad de øvrige stå tomme - husk, at du først må bladre ned på siden og se testresultatet, når du har udfyldt HELE skemaet</t>
  </si>
  <si>
    <t xml:space="preserve">Dette regneark er udarbejdet med tilladelse fra Undervisningsministeriet. </t>
  </si>
  <si>
    <t>Hvilke forventninger har I til projektet?</t>
  </si>
  <si>
    <t>Hvor meget tid vil I bruge pr. person, på arbejdet i gruppen</t>
  </si>
  <si>
    <t>Hvad er jeres ambitionsniveau? (karakterniveau)</t>
  </si>
  <si>
    <t>Har I alle adgang til it og internettet hjemme?</t>
  </si>
  <si>
    <t>Hvor vil I gemme fælles data (drev/sky/dropbox m.m.)</t>
  </si>
  <si>
    <t>Kan gruppen pålægge medlemmerne arbejde?</t>
  </si>
  <si>
    <t>Hvilke forventninger har I, i forhold til projektet?</t>
  </si>
  <si>
    <t xml:space="preserve">Andre ting, der er vigtigt i forhold til gruppen </t>
  </si>
  <si>
    <t>Kunderelationer</t>
  </si>
  <si>
    <t>Målgruppe/kundesegment</t>
  </si>
  <si>
    <t xml:space="preserve">Hvad tilbyder vi kunden/brugeren:
værdier, ydelser, prestige  </t>
  </si>
  <si>
    <t>Nøgleressourcer</t>
  </si>
  <si>
    <t>Hvad råder vi over, som gør os specielle</t>
  </si>
  <si>
    <r>
      <t xml:space="preserve">Opstil en tidsplan for projektet. Du kan benytte: 
</t>
    </r>
    <r>
      <rPr>
        <sz val="11"/>
        <rFont val="Calibri"/>
        <family val="2"/>
        <scheme val="minor"/>
      </rPr>
      <t xml:space="preserve">
</t>
    </r>
    <r>
      <rPr>
        <sz val="11"/>
        <color rgb="FFFF0000"/>
        <rFont val="Calibri"/>
        <family val="2"/>
        <scheme val="minor"/>
      </rPr>
      <t>Gantt-kortet på fanebladet herunder</t>
    </r>
  </si>
  <si>
    <t>Find kildernes holdning til spørgsmålet</t>
  </si>
  <si>
    <t>Emner, der skal besvares i undersøgelsen</t>
  </si>
  <si>
    <t xml:space="preserve">Indledende </t>
  </si>
  <si>
    <t>Afsluttende</t>
  </si>
  <si>
    <t>Evt. demografiske spørgsmål</t>
  </si>
  <si>
    <t xml:space="preserve">Spørg med Hv-ord  </t>
  </si>
  <si>
    <t>Almindelig</t>
  </si>
  <si>
    <t>Almindeligt</t>
  </si>
  <si>
    <t xml:space="preserve">Beskriv den udvalgte ide og det produkt, den kan føre til </t>
  </si>
  <si>
    <r>
      <t xml:space="preserve">Udvælg og beskriv ud fra ovenstående brainstorming - </t>
    </r>
    <r>
      <rPr>
        <sz val="11"/>
        <color theme="1"/>
        <rFont val="Calibri"/>
        <family val="2"/>
        <scheme val="minor"/>
      </rPr>
      <t>3 vilde ideer, der kan udbygges. Skriv først ideerne, og udbyg og kombiner dem derefter i linket til højre</t>
    </r>
  </si>
  <si>
    <t>Udfør en nytteværdianalyse på produktideen</t>
  </si>
  <si>
    <t>Tegninger: forslag til design</t>
  </si>
  <si>
    <t>Beskrivelse af VALGT forslag til design</t>
  </si>
  <si>
    <t>Tegninger: forslag til endeligt design</t>
  </si>
  <si>
    <t>Nytteværdi for brugeren</t>
  </si>
  <si>
    <t>Hvad kan/vil en i målgruppen købe for dit produkts pris?</t>
  </si>
  <si>
    <t>Du må vægte hver af kravene med 1-5</t>
  </si>
  <si>
    <t xml:space="preserve">Opstil 3 løsningsforslag </t>
  </si>
  <si>
    <t>Anvendelse af naturvidenskabelig viden i (funktion eller fremstilling)</t>
  </si>
  <si>
    <t>Undersøgelse af muligheder og trusler</t>
  </si>
  <si>
    <t xml:space="preserve">Dimensioner </t>
  </si>
  <si>
    <t>(Køre 50 km/L benzin)</t>
  </si>
  <si>
    <t>Samlingstegningen kan være håndtegnet, skannet eller fotograferet ind</t>
  </si>
  <si>
    <t>Om denne plan:</t>
  </si>
  <si>
    <t>Hvis planen kun indeholder arbejdsprocesser og tidsrum, er det en tidsplan.</t>
  </si>
  <si>
    <t>Hvis planen også indeholder angivelse af, hvilke personer der udfører processerne, er det en aktivitetsplan.</t>
  </si>
  <si>
    <r>
      <t>Detaljeret beskrivelse af</t>
    </r>
    <r>
      <rPr>
        <b/>
        <sz val="14"/>
        <color rgb="FF808080"/>
        <rFont val="Calibri"/>
        <family val="2"/>
        <scheme val="minor"/>
      </rPr>
      <t xml:space="preserve"> </t>
    </r>
    <r>
      <rPr>
        <b/>
        <sz val="16"/>
        <color theme="1"/>
        <rFont val="Calibri"/>
        <family val="2"/>
        <scheme val="minor"/>
      </rPr>
      <t>PRODUKTET</t>
    </r>
  </si>
  <si>
    <r>
      <t xml:space="preserve">Fremstilling </t>
    </r>
    <r>
      <rPr>
        <sz val="8"/>
        <color theme="1"/>
        <rFont val="Calibri"/>
        <family val="2"/>
        <scheme val="minor"/>
      </rPr>
      <t>Hvilke fremstillingsmaskiner/værktøj vil I anvende, når produktet skal fremstilles/hvilke bruger industrien</t>
    </r>
  </si>
  <si>
    <r>
      <t>Kontrol</t>
    </r>
    <r>
      <rPr>
        <sz val="11"/>
        <color rgb="FF000000"/>
        <rFont val="Calibri"/>
        <family val="2"/>
        <scheme val="minor"/>
      </rPr>
      <t xml:space="preserve"> </t>
    </r>
    <r>
      <rPr>
        <sz val="8"/>
        <color rgb="FF000000"/>
        <rFont val="Calibri"/>
        <family val="2"/>
        <scheme val="minor"/>
      </rPr>
      <t>Hvilken teknik vil I anvende for at kontrollere, at enkeltdele og det samlede produkt er i orden/hvordan gør industrien</t>
    </r>
  </si>
  <si>
    <t>Udfyld et House of Quality</t>
  </si>
  <si>
    <t xml:space="preserve">Beskriv, prioriter kundeønsker og tegn det endelige produkt </t>
  </si>
  <si>
    <t xml:space="preserve">Opstil en leverandørliste </t>
  </si>
  <si>
    <t xml:space="preserve">Redegør for produktets forventede diffusion  </t>
  </si>
  <si>
    <t xml:space="preserve">Hvordan skabes synlighed for produktet, i medierne </t>
  </si>
  <si>
    <t>(Enkeltejer/Interessentskab [personlig hæfte], Anpartsselskab [indskud 80.000], Aktieselskab [indskud 500 .000])</t>
  </si>
  <si>
    <t xml:space="preserve">Argumenter for valg af organisationsform </t>
  </si>
  <si>
    <t xml:space="preserve">Tegn organisationen </t>
  </si>
  <si>
    <t>Arten af brugerundersøgelsen</t>
  </si>
  <si>
    <t>Beskriv nedenstående enkeltdel:</t>
  </si>
  <si>
    <r>
      <t>Organisation</t>
    </r>
    <r>
      <rPr>
        <b/>
        <sz val="10"/>
        <color rgb="FF000000"/>
        <rFont val="Calibri"/>
        <family val="2"/>
        <scheme val="minor"/>
      </rPr>
      <t xml:space="preserve"> </t>
    </r>
    <r>
      <rPr>
        <sz val="10"/>
        <color rgb="FF000000"/>
        <rFont val="Calibri"/>
        <family val="2"/>
        <scheme val="minor"/>
      </rPr>
      <t>V</t>
    </r>
    <r>
      <rPr>
        <b/>
        <sz val="12"/>
        <color rgb="FF808080"/>
        <rFont val="Calibri"/>
        <family val="2"/>
        <scheme val="minor"/>
      </rPr>
      <t>is i nedenstående skema, hvilke processer der kommer i hvilken rækkefølge</t>
    </r>
  </si>
  <si>
    <t>Råmaterialer</t>
  </si>
  <si>
    <t>Brugsfasen</t>
  </si>
  <si>
    <t>Transport i relation til denne fase</t>
  </si>
  <si>
    <t>Vurder hvilke miljøeffekter de enkelte delprocesser medfører - tilret din livscyklus analyse</t>
  </si>
  <si>
    <t>Konkluder på din miljøvurdering</t>
  </si>
  <si>
    <r>
      <t>Opdel miljøeffekterne i de enkelte faser efter MEKA-princippet:</t>
    </r>
    <r>
      <rPr>
        <b/>
        <sz val="11"/>
        <color theme="1"/>
        <rFont val="Calibri"/>
        <family val="2"/>
        <scheme val="minor"/>
      </rPr>
      <t xml:space="preserve"> materialer, energi, kemikalier og andet</t>
    </r>
  </si>
  <si>
    <t>Redegør for hvad du vil undersøge, og hvad du vil bruge din miljøvurdering til</t>
  </si>
  <si>
    <t>Redegørelse...</t>
  </si>
  <si>
    <t xml:space="preserve">Konklussion på test </t>
  </si>
  <si>
    <t>Funktion 1</t>
  </si>
  <si>
    <t>Funktion 2</t>
  </si>
  <si>
    <t>Holdbarhed 1</t>
  </si>
  <si>
    <t>Holdbarhed 2</t>
  </si>
  <si>
    <t>Sammendrag af resultaterne af dine tests</t>
  </si>
  <si>
    <t xml:space="preserve">Konklussion på kundernes tilbagemelding </t>
  </si>
  <si>
    <t>Tag prototypen med ud til fokusgruppen, og spørg til deres meninger</t>
  </si>
  <si>
    <t>Tegninger  til endeligt design</t>
  </si>
  <si>
    <t>Beskrivelse af endeligt design</t>
  </si>
  <si>
    <r>
      <t xml:space="preserve">Materialer: </t>
    </r>
    <r>
      <rPr>
        <sz val="10"/>
        <color theme="1"/>
        <rFont val="Calibri"/>
        <family val="2"/>
        <scheme val="minor"/>
      </rPr>
      <t xml:space="preserve">pris, holdbarhed, æstetik, formbarhed, produktionsvenlighed </t>
    </r>
  </si>
  <si>
    <t>Tegning af dit design</t>
  </si>
  <si>
    <t>Krav til Emballage-design</t>
  </si>
  <si>
    <t>Hvordan har produktet påvirket designet af emballage?</t>
  </si>
  <si>
    <t>Sortiement</t>
  </si>
  <si>
    <t>Kunde krav</t>
  </si>
  <si>
    <t>Krav til Klatre-sele</t>
  </si>
  <si>
    <t>Vores Produkt</t>
  </si>
  <si>
    <t>Konkurrent b´s produkt</t>
  </si>
  <si>
    <t xml:space="preserve">Omkostninger pr produkt </t>
  </si>
  <si>
    <t>Løn omkostninger pr. produkt</t>
  </si>
  <si>
    <t xml:space="preserve">Beskriv hvor mange stk der sælges </t>
  </si>
  <si>
    <t>indtægter</t>
  </si>
  <si>
    <t>leje ( software, biler m.m. )</t>
  </si>
  <si>
    <t>Medarbejdere (Løn)</t>
  </si>
  <si>
    <t>Faste omkostninger pr måned</t>
  </si>
  <si>
    <t xml:space="preserve">Etablerings budget </t>
  </si>
  <si>
    <t>produktionsmaskiner</t>
  </si>
  <si>
    <t>produktionsmaskiner i alt</t>
  </si>
  <si>
    <t>Transport Cykel/bil/truck ect</t>
  </si>
  <si>
    <t>varerindkøb før start</t>
  </si>
  <si>
    <t>Patenter, designbesk. og andet</t>
  </si>
  <si>
    <t>Imaterielle rettigheder</t>
  </si>
  <si>
    <r>
      <t>Argumenter for valg af virksomhedsform</t>
    </r>
    <r>
      <rPr>
        <sz val="12"/>
        <color theme="1"/>
        <rFont val="Calibri"/>
        <family val="2"/>
        <scheme val="minor"/>
      </rPr>
      <t xml:space="preserve"> (Enkeltejer/Interessentskab [personlig hæfte], Anpartsselskab [indskud 80.000], Aktieselskab [indskud 500 .000])</t>
    </r>
  </si>
  <si>
    <t>http://pub.uvm.dk/2006/eudlaering/pdf/samarbejde_eks_4.pdf</t>
  </si>
  <si>
    <t xml:space="preserve">Det originale materiale kan findes på linket: </t>
  </si>
  <si>
    <t xml:space="preserve">Udfyld en SWOT for virksomheden: </t>
  </si>
  <si>
    <t xml:space="preserve">Omkostnings-produktudvikling </t>
  </si>
  <si>
    <t xml:space="preserve">Omkostningsstruktur </t>
  </si>
  <si>
    <t>Salg og indtægter</t>
  </si>
  <si>
    <t>Udfyld nedenstående 9 områder</t>
  </si>
  <si>
    <t>Projekt udleveret</t>
  </si>
  <si>
    <t xml:space="preserve">dato </t>
  </si>
  <si>
    <t>Projekt afsluttes</t>
  </si>
  <si>
    <t>Projektbeskrivelse afleveres</t>
  </si>
  <si>
    <t>Materiale bestilling</t>
  </si>
  <si>
    <t>Værksteds start</t>
  </si>
  <si>
    <t>Værksteds slut</t>
  </si>
  <si>
    <t>Produkt aflevering</t>
  </si>
  <si>
    <t>Rapport aflevering</t>
  </si>
  <si>
    <t>Gruppe medlemmer</t>
  </si>
  <si>
    <t>Projekt Tema</t>
  </si>
  <si>
    <t xml:space="preserve">Projekt navn </t>
  </si>
  <si>
    <t>Produktnavn/Produkt</t>
  </si>
  <si>
    <t xml:space="preserve">Udført: </t>
  </si>
  <si>
    <t>Oplysninger om projektet</t>
  </si>
  <si>
    <t>Hvilke fordele giver produktet kunden i forhold til konkurrentens produkter</t>
  </si>
  <si>
    <t>Hvad ved produktet kræver specielle færdigheder/normer/holdninger af kunden</t>
  </si>
  <si>
    <t>Hvor svært er det at anvende/lære, hvordan man anvender produktet</t>
  </si>
  <si>
    <t xml:space="preserve">Hvor er produktet tilgængeligt for kunden, kan man tage det i hånden, prøve det, se det </t>
  </si>
  <si>
    <t>http://www.americanessays.com/tool-box/apa-format-citation-generator/</t>
  </si>
  <si>
    <r>
      <t xml:space="preserve">Links til din Analyse og Dokumentation af problemstillingen 
(indsæt dine links herunder). 
</t>
    </r>
    <r>
      <rPr>
        <sz val="12"/>
        <color theme="1"/>
        <rFont val="Calibri"/>
        <family val="2"/>
        <scheme val="minor"/>
      </rPr>
      <t>Du kan benytte nedenstående link til at hjælpe med at skrive referencerne korrekt</t>
    </r>
  </si>
  <si>
    <t>Tegn og beskriv forslag til, hvordan produktet kan se ud</t>
  </si>
  <si>
    <r>
      <t xml:space="preserve">Udfør en teknologivurdering 
</t>
    </r>
    <r>
      <rPr>
        <sz val="12"/>
        <rFont val="Calibri"/>
        <family val="2"/>
        <scheme val="minor"/>
      </rPr>
      <t>Vurder, hvilken af de tre modeller der giver mest mening for dit produkts indflydelse på samfundet). Du behøver kun lave den ene!</t>
    </r>
  </si>
  <si>
    <t xml:space="preserve">Teknologivurdering som konsekvensvurdering </t>
  </si>
  <si>
    <t>Positive</t>
  </si>
  <si>
    <t>Negative</t>
  </si>
  <si>
    <t>Bedøm konsekvenserne</t>
  </si>
  <si>
    <t>Heldige konsekvenser</t>
  </si>
  <si>
    <t>Uheldige konsekvenser</t>
  </si>
  <si>
    <t xml:space="preserve">Hvilke løsninger kan afhjælpe de negative konsekvenser </t>
  </si>
  <si>
    <t>Konsekvenser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</si>
</sst>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quot;kr.&quot;\ #,##0.00;[Red]&quot;kr.&quot;\ \-#,##0.00"/>
    <numFmt numFmtId="164" formatCode=";;"/>
    <numFmt numFmtId="165" formatCode="_ [$kr.-406]\ * #,##0.00_ ;_ [$kr.-406]\ * \-#,##0.00_ ;_ [$kr.-406]\ * &quot;-&quot;??_ ;_ @_ "/>
    <numFmt numFmtId="166" formatCode=";;;"/>
  </numFmts>
  <fonts count="84" x14ac:knownFonts="1">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1"/>
      <color rgb="FFFF0000"/>
      <name val="Calibri"/>
      <family val="2"/>
      <scheme val="minor"/>
    </font>
    <font>
      <b/>
      <sz val="12"/>
      <color theme="1"/>
      <name val="Calibri"/>
      <family val="2"/>
      <scheme val="minor"/>
    </font>
    <font>
      <b/>
      <sz val="14"/>
      <color theme="1"/>
      <name val="Calibri"/>
      <family val="2"/>
      <scheme val="minor"/>
    </font>
    <font>
      <b/>
      <sz val="14"/>
      <color rgb="FFFF0000"/>
      <name val="Calibri"/>
      <family val="2"/>
      <scheme val="minor"/>
    </font>
    <font>
      <sz val="12"/>
      <color theme="1"/>
      <name val="Calibri"/>
      <family val="2"/>
      <scheme val="minor"/>
    </font>
    <font>
      <sz val="9"/>
      <color theme="1"/>
      <name val="Calibri"/>
      <family val="2"/>
      <scheme val="minor"/>
    </font>
    <font>
      <sz val="16"/>
      <color theme="1"/>
      <name val="Calibri"/>
      <family val="2"/>
      <scheme val="minor"/>
    </font>
    <font>
      <sz val="8"/>
      <color rgb="FFFF0000"/>
      <name val="Calibri"/>
      <family val="2"/>
      <scheme val="minor"/>
    </font>
    <font>
      <sz val="14"/>
      <color theme="1"/>
      <name val="Calibri"/>
      <family val="2"/>
      <scheme val="minor"/>
    </font>
    <font>
      <u/>
      <sz val="11"/>
      <color theme="10"/>
      <name val="Calibri"/>
      <family val="2"/>
      <scheme val="minor"/>
    </font>
    <font>
      <sz val="10"/>
      <color theme="1"/>
      <name val="Calibri"/>
      <family val="2"/>
      <scheme val="minor"/>
    </font>
    <font>
      <b/>
      <sz val="10"/>
      <color theme="1"/>
      <name val="Calibri"/>
      <family val="2"/>
      <scheme val="minor"/>
    </font>
    <font>
      <sz val="12"/>
      <color rgb="FFFF0000"/>
      <name val="Calibri"/>
      <family val="2"/>
      <scheme val="minor"/>
    </font>
    <font>
      <sz val="8"/>
      <color theme="1"/>
      <name val="Calibri"/>
      <family val="2"/>
      <scheme val="minor"/>
    </font>
    <font>
      <sz val="14"/>
      <name val="Calibri"/>
      <family val="2"/>
      <scheme val="minor"/>
    </font>
    <font>
      <b/>
      <sz val="8"/>
      <color rgb="FFFF0000"/>
      <name val="Calibri"/>
      <family val="2"/>
      <scheme val="minor"/>
    </font>
    <font>
      <b/>
      <sz val="12"/>
      <color rgb="FFFF0000"/>
      <name val="Calibri"/>
      <family val="2"/>
      <scheme val="minor"/>
    </font>
    <font>
      <sz val="14"/>
      <color rgb="FF808080"/>
      <name val="Calibri"/>
      <family val="2"/>
      <scheme val="minor"/>
    </font>
    <font>
      <b/>
      <sz val="14"/>
      <color rgb="FF808080"/>
      <name val="Calibri"/>
      <family val="2"/>
      <scheme val="minor"/>
    </font>
    <font>
      <b/>
      <sz val="10"/>
      <color rgb="FFFF0000"/>
      <name val="Calibri"/>
      <family val="2"/>
      <scheme val="minor"/>
    </font>
    <font>
      <sz val="14"/>
      <color rgb="FF000000"/>
      <name val="Calibri"/>
      <family val="2"/>
      <scheme val="minor"/>
    </font>
    <font>
      <sz val="11"/>
      <color rgb="FF000000"/>
      <name val="Calibri"/>
      <family val="2"/>
      <scheme val="minor"/>
    </font>
    <font>
      <sz val="8"/>
      <color rgb="FF000000"/>
      <name val="Calibri"/>
      <family val="2"/>
      <scheme val="minor"/>
    </font>
    <font>
      <b/>
      <sz val="16"/>
      <color rgb="FF000000"/>
      <name val="Calibri"/>
      <family val="2"/>
      <scheme val="minor"/>
    </font>
    <font>
      <b/>
      <sz val="10"/>
      <color rgb="FF000000"/>
      <name val="Calibri"/>
      <family val="2"/>
      <scheme val="minor"/>
    </font>
    <font>
      <b/>
      <sz val="12"/>
      <color rgb="FF808080"/>
      <name val="Calibri"/>
      <family val="2"/>
      <scheme val="minor"/>
    </font>
    <font>
      <b/>
      <sz val="8"/>
      <color rgb="FF808080"/>
      <name val="Calibri"/>
      <family val="2"/>
      <scheme val="minor"/>
    </font>
    <font>
      <sz val="11"/>
      <name val="Calibri"/>
      <family val="2"/>
      <scheme val="minor"/>
    </font>
    <font>
      <sz val="16"/>
      <name val="Calibri"/>
      <family val="2"/>
      <scheme val="minor"/>
    </font>
    <font>
      <b/>
      <sz val="18"/>
      <color theme="0"/>
      <name val="Calibri"/>
      <family val="2"/>
      <scheme val="minor"/>
    </font>
    <font>
      <sz val="22"/>
      <color theme="10"/>
      <name val="Calibri"/>
      <family val="2"/>
    </font>
    <font>
      <b/>
      <sz val="11"/>
      <name val="Calibri"/>
      <family val="2"/>
      <scheme val="minor"/>
    </font>
    <font>
      <sz val="9"/>
      <name val="Calibri"/>
      <family val="2"/>
      <scheme val="minor"/>
    </font>
    <font>
      <sz val="10"/>
      <color theme="0"/>
      <name val="Calibri"/>
      <family val="2"/>
      <scheme val="minor"/>
    </font>
    <font>
      <sz val="10"/>
      <name val="Calibri"/>
      <family val="2"/>
      <scheme val="minor"/>
    </font>
    <font>
      <b/>
      <sz val="9"/>
      <color indexed="81"/>
      <name val="Tahoma"/>
      <family val="2"/>
    </font>
    <font>
      <sz val="9"/>
      <color indexed="81"/>
      <name val="Tahoma"/>
      <family val="2"/>
    </font>
    <font>
      <b/>
      <sz val="20"/>
      <color rgb="FFFF0000"/>
      <name val="Calibri"/>
      <family val="2"/>
      <scheme val="minor"/>
    </font>
    <font>
      <sz val="11"/>
      <color rgb="FF17365D"/>
      <name val="Calibri"/>
      <family val="2"/>
      <scheme val="minor"/>
    </font>
    <font>
      <b/>
      <sz val="12"/>
      <name val="Arial Narrow"/>
      <family val="2"/>
      <charset val="1"/>
    </font>
    <font>
      <b/>
      <sz val="11"/>
      <name val="Arial Narrow"/>
      <family val="2"/>
      <charset val="1"/>
    </font>
    <font>
      <b/>
      <sz val="20"/>
      <name val="Arial Narrow"/>
      <family val="2"/>
      <charset val="1"/>
    </font>
    <font>
      <sz val="10"/>
      <name val="Times New Roman"/>
      <family val="1"/>
    </font>
    <font>
      <sz val="10"/>
      <name val="Arial Narrow"/>
      <family val="2"/>
      <charset val="1"/>
    </font>
    <font>
      <b/>
      <sz val="11"/>
      <name val="Times New Roman"/>
      <family val="1"/>
    </font>
    <font>
      <b/>
      <sz val="10"/>
      <name val="Arial"/>
      <family val="2"/>
    </font>
    <font>
      <b/>
      <sz val="8"/>
      <color indexed="8"/>
      <name val="Times New Roman"/>
      <family val="1"/>
    </font>
    <font>
      <sz val="8"/>
      <color indexed="8"/>
      <name val="Times New Roman"/>
      <family val="1"/>
    </font>
    <font>
      <sz val="14"/>
      <color rgb="FFFF0000"/>
      <name val="Calibri"/>
      <family val="2"/>
      <scheme val="minor"/>
    </font>
    <font>
      <sz val="10"/>
      <name val="Arial"/>
      <family val="2"/>
    </font>
    <font>
      <sz val="11"/>
      <color theme="1"/>
      <name val="Verdana"/>
      <family val="2"/>
    </font>
    <font>
      <b/>
      <sz val="7"/>
      <color theme="1"/>
      <name val="Calibri"/>
      <family val="2"/>
      <scheme val="minor"/>
    </font>
    <font>
      <sz val="7"/>
      <color theme="1"/>
      <name val="Calibri"/>
      <family val="2"/>
      <scheme val="minor"/>
    </font>
    <font>
      <b/>
      <sz val="11"/>
      <color rgb="FF000000"/>
      <name val="Calibri"/>
      <family val="2"/>
      <scheme val="minor"/>
    </font>
    <font>
      <sz val="24"/>
      <name val="Arial"/>
      <family val="2"/>
    </font>
    <font>
      <sz val="14"/>
      <name val="Arial"/>
      <family val="2"/>
    </font>
    <font>
      <b/>
      <sz val="12"/>
      <name val="Arial"/>
      <family val="2"/>
    </font>
    <font>
      <sz val="14"/>
      <name val="Times New Roman"/>
      <family val="1"/>
    </font>
    <font>
      <b/>
      <sz val="11"/>
      <color indexed="81"/>
      <name val="Times New Roman"/>
      <family val="1"/>
    </font>
    <font>
      <b/>
      <sz val="12"/>
      <color indexed="81"/>
      <name val="Times New Roman"/>
      <family val="1"/>
    </font>
    <font>
      <sz val="8"/>
      <color indexed="81"/>
      <name val="Tahoma"/>
      <family val="2"/>
    </font>
    <font>
      <b/>
      <sz val="8"/>
      <color indexed="81"/>
      <name val="Tahoma"/>
      <family val="2"/>
    </font>
    <font>
      <b/>
      <sz val="18"/>
      <name val="Arial Narrow"/>
      <family val="2"/>
      <charset val="1"/>
    </font>
    <font>
      <b/>
      <sz val="14"/>
      <name val="Arial Narrow"/>
      <family val="2"/>
      <charset val="1"/>
    </font>
    <font>
      <b/>
      <sz val="10"/>
      <name val="Times New Roman"/>
      <family val="1"/>
    </font>
    <font>
      <sz val="9"/>
      <name val="Times New Roman"/>
      <family val="1"/>
    </font>
    <font>
      <sz val="9"/>
      <name val="Arial"/>
      <family val="2"/>
    </font>
    <font>
      <u/>
      <sz val="10"/>
      <color indexed="12"/>
      <name val="Arial"/>
      <family val="2"/>
    </font>
    <font>
      <sz val="10"/>
      <color indexed="12"/>
      <name val="Times New Roman"/>
      <family val="1"/>
    </font>
    <font>
      <sz val="10"/>
      <color indexed="8"/>
      <name val="Times New Roman"/>
      <family val="1"/>
    </font>
    <font>
      <sz val="12"/>
      <name val="Calibri"/>
      <family val="2"/>
      <scheme val="minor"/>
    </font>
    <font>
      <b/>
      <sz val="8"/>
      <name val="Calibri"/>
      <family val="2"/>
      <scheme val="minor"/>
    </font>
    <font>
      <b/>
      <sz val="12"/>
      <name val="Calibri"/>
      <family val="2"/>
      <scheme val="minor"/>
    </font>
    <font>
      <b/>
      <sz val="9"/>
      <name val="Calibri"/>
      <family val="2"/>
      <scheme val="minor"/>
    </font>
    <font>
      <b/>
      <sz val="16"/>
      <name val="Calibri"/>
      <family val="2"/>
      <scheme val="minor"/>
    </font>
    <font>
      <sz val="11"/>
      <color rgb="FFFF5050"/>
      <name val="Calibri"/>
      <family val="2"/>
      <scheme val="minor"/>
    </font>
    <font>
      <sz val="11"/>
      <color rgb="FF00B0F0"/>
      <name val="Calibri"/>
      <family val="2"/>
      <scheme val="minor"/>
    </font>
    <font>
      <sz val="9"/>
      <color rgb="FF000000"/>
      <name val="Verdana"/>
      <family val="2"/>
    </font>
    <font>
      <sz val="10"/>
      <color rgb="FF000000"/>
      <name val="Calibri"/>
      <family val="2"/>
      <scheme val="minor"/>
    </font>
    <font>
      <sz val="9"/>
      <color rgb="FF000000"/>
      <name val="Calibri"/>
      <family val="2"/>
      <scheme val="minor"/>
    </font>
  </fonts>
  <fills count="51">
    <fill>
      <patternFill patternType="none"/>
    </fill>
    <fill>
      <patternFill patternType="gray125"/>
    </fill>
    <fill>
      <patternFill patternType="solid">
        <fgColor rgb="FFFFE38B"/>
        <bgColor indexed="64"/>
      </patternFill>
    </fill>
    <fill>
      <patternFill patternType="solid">
        <fgColor rgb="FFFFDD71"/>
        <bgColor indexed="64"/>
      </patternFill>
    </fill>
    <fill>
      <patternFill patternType="solid">
        <fgColor rgb="FFFFFFFF"/>
        <bgColor indexed="64"/>
      </patternFill>
    </fill>
    <fill>
      <patternFill patternType="solid">
        <fgColor rgb="FFFFE48F"/>
        <bgColor indexed="64"/>
      </patternFill>
    </fill>
    <fill>
      <patternFill patternType="solid">
        <fgColor rgb="FFFFDC6D"/>
        <bgColor indexed="64"/>
      </patternFill>
    </fill>
    <fill>
      <patternFill patternType="solid">
        <fgColor rgb="FFFF6161"/>
        <bgColor indexed="64"/>
      </patternFill>
    </fill>
    <fill>
      <patternFill patternType="solid">
        <fgColor rgb="FFFABF8F"/>
        <bgColor indexed="64"/>
      </patternFill>
    </fill>
    <fill>
      <patternFill patternType="solid">
        <fgColor rgb="FFE5B8B7"/>
        <bgColor indexed="64"/>
      </patternFill>
    </fill>
    <fill>
      <patternFill patternType="solid">
        <fgColor rgb="FFC6D9F1"/>
        <bgColor indexed="64"/>
      </patternFill>
    </fill>
    <fill>
      <patternFill patternType="solid">
        <fgColor rgb="FFFFD44B"/>
        <bgColor indexed="64"/>
      </patternFill>
    </fill>
    <fill>
      <patternFill patternType="solid">
        <fgColor rgb="FFFFDA65"/>
        <bgColor indexed="64"/>
      </patternFill>
    </fill>
    <fill>
      <patternFill patternType="solid">
        <fgColor rgb="FFFFDE75"/>
        <bgColor indexed="64"/>
      </patternFill>
    </fill>
    <fill>
      <patternFill patternType="solid">
        <fgColor rgb="FFFFFFCC"/>
        <bgColor indexed="64"/>
      </patternFill>
    </fill>
    <fill>
      <patternFill patternType="solid">
        <fgColor theme="1"/>
        <bgColor indexed="64"/>
      </patternFill>
    </fill>
    <fill>
      <patternFill patternType="solid">
        <fgColor rgb="FFFCFF79"/>
        <bgColor indexed="64"/>
      </patternFill>
    </fill>
    <fill>
      <patternFill patternType="solid">
        <fgColor indexed="27"/>
        <bgColor indexed="41"/>
      </patternFill>
    </fill>
    <fill>
      <patternFill patternType="solid">
        <fgColor theme="2" tint="-9.9978637043366805E-2"/>
        <bgColor indexed="29"/>
      </patternFill>
    </fill>
    <fill>
      <patternFill patternType="solid">
        <fgColor theme="9" tint="-0.249977111117893"/>
        <bgColor indexed="51"/>
      </patternFill>
    </fill>
    <fill>
      <patternFill patternType="solid">
        <fgColor theme="9" tint="-0.249977111117893"/>
        <bgColor indexed="29"/>
      </patternFill>
    </fill>
    <fill>
      <patternFill patternType="solid">
        <fgColor theme="9" tint="-0.249977111117893"/>
        <bgColor indexed="64"/>
      </patternFill>
    </fill>
    <fill>
      <patternFill patternType="solid">
        <fgColor rgb="FFFFDB69"/>
        <bgColor indexed="64"/>
      </patternFill>
    </fill>
    <fill>
      <patternFill patternType="solid">
        <fgColor rgb="FFFFDB69"/>
        <bgColor indexed="29"/>
      </patternFill>
    </fill>
    <fill>
      <patternFill patternType="solid">
        <fgColor rgb="FF0070C0"/>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2" tint="-0.249977111117893"/>
        <bgColor indexed="64"/>
      </patternFill>
    </fill>
    <fill>
      <patternFill patternType="solid">
        <fgColor rgb="FFFF0000"/>
        <bgColor indexed="29"/>
      </patternFill>
    </fill>
    <fill>
      <patternFill patternType="solid">
        <fgColor theme="3" tint="0.39997558519241921"/>
        <bgColor indexed="64"/>
      </patternFill>
    </fill>
    <fill>
      <patternFill patternType="solid">
        <fgColor rgb="FFFFCC66"/>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rgb="FFB8CCE4"/>
        <bgColor indexed="64"/>
      </patternFill>
    </fill>
    <fill>
      <patternFill patternType="solid">
        <fgColor rgb="FFFFC000"/>
        <bgColor indexed="64"/>
      </patternFill>
    </fill>
    <fill>
      <patternFill patternType="solid">
        <fgColor theme="4" tint="0.79998168889431442"/>
        <bgColor indexed="64"/>
      </patternFill>
    </fill>
    <fill>
      <patternFill patternType="solid">
        <fgColor rgb="FFE8E8E8"/>
        <bgColor indexed="64"/>
      </patternFill>
    </fill>
    <fill>
      <patternFill patternType="solid">
        <fgColor theme="0" tint="-0.249977111117893"/>
        <bgColor indexed="26"/>
      </patternFill>
    </fill>
    <fill>
      <patternFill patternType="solid">
        <fgColor theme="0" tint="-0.34998626667073579"/>
        <bgColor indexed="26"/>
      </patternFill>
    </fill>
    <fill>
      <patternFill patternType="solid">
        <fgColor indexed="9"/>
        <bgColor indexed="26"/>
      </patternFill>
    </fill>
    <fill>
      <patternFill patternType="solid">
        <fgColor rgb="FFE5E2D1"/>
        <bgColor indexed="26"/>
      </patternFill>
    </fill>
    <fill>
      <patternFill patternType="solid">
        <fgColor indexed="47"/>
        <bgColor indexed="22"/>
      </patternFill>
    </fill>
    <fill>
      <patternFill patternType="solid">
        <fgColor theme="2" tint="-9.9978637043366805E-2"/>
        <bgColor indexed="22"/>
      </patternFill>
    </fill>
    <fill>
      <patternFill patternType="solid">
        <fgColor rgb="FF7DA1CD"/>
        <bgColor indexed="64"/>
      </patternFill>
    </fill>
    <fill>
      <patternFill patternType="solid">
        <fgColor rgb="FFC49500"/>
        <bgColor indexed="64"/>
      </patternFill>
    </fill>
    <fill>
      <patternFill patternType="solid">
        <fgColor rgb="FFF6882E"/>
        <bgColor indexed="64"/>
      </patternFill>
    </fill>
    <fill>
      <patternFill patternType="solid">
        <fgColor rgb="FFD48886"/>
        <bgColor indexed="64"/>
      </patternFill>
    </fill>
    <fill>
      <patternFill patternType="solid">
        <fgColor theme="0"/>
        <bgColor auto="1"/>
      </patternFill>
    </fill>
  </fills>
  <borders count="5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4">
    <xf numFmtId="0" fontId="0" fillId="0" borderId="0"/>
    <xf numFmtId="0" fontId="13" fillId="0" borderId="0" applyNumberFormat="0" applyFill="0" applyBorder="0" applyAlignment="0" applyProtection="0"/>
    <xf numFmtId="0" fontId="53" fillId="0" borderId="0"/>
    <xf numFmtId="0" fontId="71" fillId="0" borderId="0" applyNumberFormat="0" applyFill="0" applyBorder="0" applyAlignment="0" applyProtection="0"/>
  </cellStyleXfs>
  <cellXfs count="1007">
    <xf numFmtId="0" fontId="0" fillId="0" borderId="0" xfId="0"/>
    <xf numFmtId="0" fontId="2" fillId="0" borderId="0" xfId="0" applyFont="1"/>
    <xf numFmtId="0" fontId="3" fillId="2" borderId="6" xfId="0" applyFont="1" applyFill="1" applyBorder="1" applyAlignment="1">
      <alignment vertical="center" wrapText="1"/>
    </xf>
    <xf numFmtId="0" fontId="3" fillId="0" borderId="8" xfId="0" applyFont="1" applyBorder="1" applyAlignment="1">
      <alignment vertical="center" wrapText="1"/>
    </xf>
    <xf numFmtId="0" fontId="0" fillId="0" borderId="5" xfId="0" applyBorder="1" applyAlignment="1">
      <alignment vertical="center" wrapText="1"/>
    </xf>
    <xf numFmtId="0" fontId="2" fillId="0" borderId="8" xfId="0" applyFont="1" applyBorder="1" applyAlignment="1">
      <alignment vertical="center" wrapText="1"/>
    </xf>
    <xf numFmtId="0" fontId="5" fillId="0" borderId="8" xfId="0" applyFont="1" applyBorder="1" applyAlignment="1">
      <alignment vertical="center" wrapText="1"/>
    </xf>
    <xf numFmtId="0" fontId="0" fillId="0" borderId="0" xfId="0" applyAlignment="1">
      <alignment horizontal="center"/>
    </xf>
    <xf numFmtId="1" fontId="0" fillId="0" borderId="0" xfId="0" applyNumberFormat="1"/>
    <xf numFmtId="0" fontId="3" fillId="0" borderId="5" xfId="0" applyFont="1" applyBorder="1" applyAlignment="1">
      <alignment vertical="center" wrapText="1"/>
    </xf>
    <xf numFmtId="0" fontId="5" fillId="0" borderId="5" xfId="0" applyFont="1" applyBorder="1" applyAlignment="1">
      <alignment vertical="top" wrapText="1"/>
    </xf>
    <xf numFmtId="0" fontId="3" fillId="4" borderId="8" xfId="0" applyFont="1" applyFill="1" applyBorder="1" applyAlignment="1">
      <alignment vertical="center" wrapText="1"/>
    </xf>
    <xf numFmtId="0" fontId="0" fillId="5" borderId="4" xfId="0" applyFill="1" applyBorder="1" applyAlignment="1">
      <alignment horizontal="center" vertical="center" wrapText="1"/>
    </xf>
    <xf numFmtId="0" fontId="10" fillId="0" borderId="8"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right"/>
    </xf>
    <xf numFmtId="0" fontId="10" fillId="5" borderId="5" xfId="0" applyFont="1" applyFill="1" applyBorder="1" applyAlignment="1">
      <alignment vertical="center" wrapText="1"/>
    </xf>
    <xf numFmtId="0" fontId="10" fillId="5" borderId="8" xfId="0" applyFont="1" applyFill="1" applyBorder="1" applyAlignment="1">
      <alignment vertical="center" wrapText="1"/>
    </xf>
    <xf numFmtId="0" fontId="0" fillId="0" borderId="8" xfId="0" applyBorder="1" applyAlignment="1">
      <alignment horizontal="center" vertical="center" wrapText="1"/>
    </xf>
    <xf numFmtId="0" fontId="0" fillId="0" borderId="8" xfId="0" applyBorder="1" applyAlignment="1">
      <alignment vertical="top" wrapText="1"/>
    </xf>
    <xf numFmtId="0" fontId="0" fillId="0" borderId="5" xfId="0" applyBorder="1" applyAlignment="1">
      <alignment horizontal="left" vertical="top" wrapText="1"/>
    </xf>
    <xf numFmtId="0" fontId="0" fillId="0" borderId="8" xfId="0" applyBorder="1" applyAlignment="1">
      <alignment horizontal="left" vertical="top" wrapText="1"/>
    </xf>
    <xf numFmtId="0" fontId="0" fillId="0" borderId="8"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left" vertical="top" wrapText="1"/>
    </xf>
    <xf numFmtId="0" fontId="3" fillId="3" borderId="1" xfId="0" applyFont="1" applyFill="1" applyBorder="1" applyAlignment="1">
      <alignment vertical="center" wrapText="1"/>
    </xf>
    <xf numFmtId="0" fontId="10" fillId="7" borderId="5" xfId="0" applyFont="1" applyFill="1" applyBorder="1" applyAlignment="1">
      <alignment vertical="center" wrapText="1"/>
    </xf>
    <xf numFmtId="0" fontId="10" fillId="8" borderId="5" xfId="0" applyFont="1" applyFill="1" applyBorder="1" applyAlignment="1">
      <alignment vertical="center" wrapText="1"/>
    </xf>
    <xf numFmtId="0" fontId="10" fillId="9" borderId="5" xfId="0" applyFont="1" applyFill="1" applyBorder="1" applyAlignment="1">
      <alignment vertical="center" wrapText="1"/>
    </xf>
    <xf numFmtId="0" fontId="10" fillId="10" borderId="5" xfId="0" applyFont="1" applyFill="1" applyBorder="1" applyAlignment="1">
      <alignment vertical="center" wrapText="1"/>
    </xf>
    <xf numFmtId="0" fontId="10" fillId="11" borderId="9" xfId="0" applyFont="1" applyFill="1" applyBorder="1" applyAlignment="1">
      <alignment vertical="center" wrapText="1"/>
    </xf>
    <xf numFmtId="0" fontId="10" fillId="11" borderId="12" xfId="0" applyFont="1" applyFill="1" applyBorder="1" applyAlignment="1">
      <alignment vertical="center" wrapText="1"/>
    </xf>
    <xf numFmtId="0" fontId="0" fillId="0" borderId="16" xfId="0" applyBorder="1" applyAlignment="1">
      <alignment vertical="top" wrapText="1"/>
    </xf>
    <xf numFmtId="0" fontId="10" fillId="6" borderId="4" xfId="0" applyFont="1" applyFill="1" applyBorder="1" applyAlignment="1">
      <alignment vertical="center" wrapText="1"/>
    </xf>
    <xf numFmtId="0" fontId="10" fillId="6" borderId="2" xfId="0" applyFont="1" applyFill="1" applyBorder="1" applyAlignment="1">
      <alignment vertical="center"/>
    </xf>
    <xf numFmtId="0" fontId="10" fillId="6" borderId="3" xfId="0" applyFont="1" applyFill="1" applyBorder="1" applyAlignment="1">
      <alignment vertical="center"/>
    </xf>
    <xf numFmtId="0" fontId="10" fillId="12" borderId="5" xfId="0" applyFont="1" applyFill="1" applyBorder="1" applyAlignment="1">
      <alignment horizontal="center" vertical="center" wrapText="1"/>
    </xf>
    <xf numFmtId="0" fontId="10" fillId="12" borderId="8" xfId="0" applyFont="1" applyFill="1" applyBorder="1" applyAlignment="1">
      <alignment horizontal="center" vertical="center" wrapText="1"/>
    </xf>
    <xf numFmtId="0" fontId="1" fillId="12" borderId="8" xfId="0" applyFont="1" applyFill="1" applyBorder="1" applyAlignment="1">
      <alignment horizontal="center" vertical="center" wrapText="1"/>
    </xf>
    <xf numFmtId="0" fontId="0" fillId="0" borderId="20" xfId="0" applyBorder="1" applyAlignment="1">
      <alignment vertical="center" wrapText="1"/>
    </xf>
    <xf numFmtId="0" fontId="10" fillId="12" borderId="16" xfId="0" applyFont="1" applyFill="1" applyBorder="1" applyAlignment="1">
      <alignment vertical="center" wrapText="1"/>
    </xf>
    <xf numFmtId="0" fontId="0" fillId="0" borderId="8" xfId="0" applyBorder="1" applyAlignment="1">
      <alignment horizontal="left" vertical="top" wrapText="1"/>
    </xf>
    <xf numFmtId="0" fontId="10" fillId="0" borderId="10"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21" xfId="0" applyFont="1" applyFill="1" applyBorder="1" applyAlignment="1">
      <alignment vertical="center" wrapText="1"/>
    </xf>
    <xf numFmtId="0" fontId="10" fillId="0" borderId="16" xfId="0" applyFont="1" applyBorder="1" applyAlignment="1">
      <alignment horizontal="center" vertical="center" wrapText="1"/>
    </xf>
    <xf numFmtId="0" fontId="8" fillId="6" borderId="3" xfId="0" applyFont="1" applyFill="1" applyBorder="1" applyAlignment="1">
      <alignment vertical="center"/>
    </xf>
    <xf numFmtId="0" fontId="8" fillId="0" borderId="4" xfId="0" applyFont="1" applyFill="1" applyBorder="1" applyAlignment="1">
      <alignment horizontal="center" vertical="center" wrapText="1"/>
    </xf>
    <xf numFmtId="0" fontId="8" fillId="0" borderId="8" xfId="0" applyFont="1" applyBorder="1" applyAlignment="1">
      <alignment horizontal="center" vertical="center" wrapText="1"/>
    </xf>
    <xf numFmtId="0" fontId="10" fillId="0" borderId="5" xfId="0" applyFont="1" applyBorder="1" applyAlignment="1">
      <alignment vertical="center" wrapText="1"/>
    </xf>
    <xf numFmtId="0" fontId="19" fillId="0" borderId="8" xfId="0" applyFont="1" applyBorder="1" applyAlignment="1">
      <alignment vertical="center" wrapText="1"/>
    </xf>
    <xf numFmtId="0" fontId="0" fillId="0" borderId="16" xfId="0" applyBorder="1"/>
    <xf numFmtId="0" fontId="10" fillId="0" borderId="9" xfId="0" applyFont="1" applyBorder="1" applyAlignment="1">
      <alignment vertical="center" wrapText="1"/>
    </xf>
    <xf numFmtId="0" fontId="17" fillId="0" borderId="9" xfId="0" applyFont="1" applyBorder="1" applyAlignment="1">
      <alignment vertical="center" wrapText="1"/>
    </xf>
    <xf numFmtId="0" fontId="11" fillId="0" borderId="5" xfId="0" applyFont="1" applyBorder="1" applyAlignment="1">
      <alignment vertical="center" wrapText="1"/>
    </xf>
    <xf numFmtId="0" fontId="11" fillId="0" borderId="9" xfId="0" applyFont="1" applyBorder="1" applyAlignment="1">
      <alignment vertical="center" wrapText="1"/>
    </xf>
    <xf numFmtId="0" fontId="19" fillId="0" borderId="5" xfId="0" applyFont="1" applyBorder="1" applyAlignment="1">
      <alignment vertical="center" wrapText="1"/>
    </xf>
    <xf numFmtId="0" fontId="19" fillId="0" borderId="8" xfId="0" applyFont="1" applyBorder="1" applyAlignment="1">
      <alignment horizontal="right" vertical="center" wrapText="1"/>
    </xf>
    <xf numFmtId="0" fontId="4" fillId="0" borderId="8" xfId="0" applyFont="1" applyBorder="1" applyAlignment="1">
      <alignment vertical="center" wrapText="1"/>
    </xf>
    <xf numFmtId="0" fontId="0" fillId="0" borderId="0" xfId="0" applyAlignment="1">
      <alignment vertical="center"/>
    </xf>
    <xf numFmtId="0" fontId="1" fillId="0" borderId="0" xfId="0" applyFont="1"/>
    <xf numFmtId="0" fontId="1" fillId="0" borderId="8" xfId="0" applyFont="1" applyBorder="1" applyAlignment="1">
      <alignment vertical="center" wrapText="1"/>
    </xf>
    <xf numFmtId="0" fontId="0" fillId="0" borderId="10" xfId="0" applyBorder="1" applyAlignment="1">
      <alignment horizontal="left" vertical="top" wrapText="1"/>
    </xf>
    <xf numFmtId="0" fontId="1" fillId="0" borderId="16" xfId="0" applyFont="1" applyBorder="1" applyAlignment="1">
      <alignment horizontal="left" vertical="top" wrapText="1"/>
    </xf>
    <xf numFmtId="49" fontId="0" fillId="0" borderId="0" xfId="0" applyNumberFormat="1"/>
    <xf numFmtId="0" fontId="13" fillId="0" borderId="0" xfId="1"/>
    <xf numFmtId="0" fontId="8" fillId="0" borderId="5" xfId="0" applyFont="1" applyBorder="1" applyAlignment="1">
      <alignment horizontal="center" vertical="center" wrapText="1"/>
    </xf>
    <xf numFmtId="0" fontId="8" fillId="0" borderId="8" xfId="0" applyFont="1" applyBorder="1" applyAlignment="1">
      <alignment vertical="center"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10" fillId="0" borderId="5" xfId="0" applyFont="1" applyBorder="1" applyAlignment="1">
      <alignment horizontal="left" vertical="top" wrapText="1"/>
    </xf>
    <xf numFmtId="165" fontId="10" fillId="0" borderId="8" xfId="0" applyNumberFormat="1" applyFont="1" applyBorder="1" applyAlignment="1">
      <alignment horizontal="right" vertical="top" wrapText="1"/>
    </xf>
    <xf numFmtId="0" fontId="33" fillId="15" borderId="0" xfId="0" applyFont="1" applyFill="1"/>
    <xf numFmtId="0" fontId="0" fillId="0" borderId="16" xfId="0" applyBorder="1" applyAlignment="1">
      <alignment horizontal="left" vertical="top" wrapText="1"/>
    </xf>
    <xf numFmtId="166" fontId="0" fillId="0" borderId="0" xfId="0" applyNumberFormat="1"/>
    <xf numFmtId="0" fontId="34" fillId="0" borderId="0" xfId="1" quotePrefix="1" applyFont="1" applyAlignment="1">
      <alignment horizontal="center" vertical="center"/>
    </xf>
    <xf numFmtId="0" fontId="1" fillId="0" borderId="8" xfId="0" applyFont="1" applyBorder="1" applyAlignment="1">
      <alignment horizontal="right" vertical="center" wrapText="1"/>
    </xf>
    <xf numFmtId="0" fontId="14" fillId="0" borderId="0" xfId="0" applyFont="1"/>
    <xf numFmtId="0" fontId="15" fillId="0" borderId="0" xfId="0" applyFont="1"/>
    <xf numFmtId="0" fontId="14" fillId="0" borderId="0" xfId="0" applyFont="1" applyAlignment="1">
      <alignment vertical="center"/>
    </xf>
    <xf numFmtId="0" fontId="14" fillId="0" borderId="16" xfId="0" applyFont="1" applyBorder="1"/>
    <xf numFmtId="0" fontId="14" fillId="0" borderId="23" xfId="0" applyFont="1" applyBorder="1" applyAlignment="1"/>
    <xf numFmtId="0" fontId="38" fillId="0" borderId="0" xfId="0" applyFont="1"/>
    <xf numFmtId="0" fontId="0" fillId="0" borderId="0" xfId="0" applyAlignment="1">
      <alignment horizontal="left"/>
    </xf>
    <xf numFmtId="0" fontId="41" fillId="0" borderId="0" xfId="0" applyFont="1"/>
    <xf numFmtId="0" fontId="42" fillId="0" borderId="35" xfId="0" applyFont="1" applyBorder="1" applyAlignment="1">
      <alignment vertical="center" wrapText="1"/>
    </xf>
    <xf numFmtId="0" fontId="12" fillId="0" borderId="34" xfId="0" applyFont="1" applyBorder="1" applyAlignment="1">
      <alignment horizontal="center" vertical="center" wrapText="1"/>
    </xf>
    <xf numFmtId="0" fontId="10" fillId="0" borderId="34" xfId="0" applyFont="1" applyBorder="1" applyAlignment="1">
      <alignment horizontal="center" vertical="center" wrapText="1"/>
    </xf>
    <xf numFmtId="0" fontId="0" fillId="0" borderId="0" xfId="0" applyAlignment="1">
      <alignment horizontal="center" vertical="center"/>
    </xf>
    <xf numFmtId="0" fontId="43" fillId="17" borderId="31" xfId="0" applyFont="1" applyFill="1" applyBorder="1" applyAlignment="1">
      <alignment horizontal="center" vertical="center"/>
    </xf>
    <xf numFmtId="0" fontId="43" fillId="17" borderId="32" xfId="0" applyFont="1" applyFill="1" applyBorder="1" applyAlignment="1"/>
    <xf numFmtId="0" fontId="44" fillId="18" borderId="32" xfId="0" applyFont="1" applyFill="1" applyBorder="1" applyAlignment="1">
      <alignment horizontal="center" vertical="center"/>
    </xf>
    <xf numFmtId="0" fontId="46" fillId="0" borderId="16" xfId="0" applyFont="1" applyFill="1" applyBorder="1" applyAlignment="1">
      <alignment horizontal="left"/>
    </xf>
    <xf numFmtId="0" fontId="47" fillId="0" borderId="16" xfId="0" applyFont="1" applyFill="1" applyBorder="1" applyAlignment="1">
      <alignment horizontal="center"/>
    </xf>
    <xf numFmtId="0" fontId="46" fillId="0" borderId="16" xfId="0" applyFont="1" applyFill="1" applyBorder="1" applyAlignment="1">
      <alignment horizontal="center"/>
    </xf>
    <xf numFmtId="0" fontId="46" fillId="0" borderId="35" xfId="0" applyFont="1" applyFill="1" applyBorder="1" applyAlignment="1">
      <alignment horizontal="center"/>
    </xf>
    <xf numFmtId="0" fontId="48" fillId="29" borderId="34" xfId="0" applyFont="1" applyFill="1" applyBorder="1" applyAlignment="1">
      <alignment horizontal="center" vertical="center"/>
    </xf>
    <xf numFmtId="0" fontId="46" fillId="0" borderId="16" xfId="0" applyFont="1" applyFill="1" applyBorder="1" applyAlignment="1">
      <alignment horizontal="right"/>
    </xf>
    <xf numFmtId="0" fontId="46" fillId="0" borderId="16" xfId="0" applyFont="1" applyFill="1" applyBorder="1" applyAlignment="1">
      <alignment vertical="center" textRotation="90" wrapText="1"/>
    </xf>
    <xf numFmtId="0" fontId="48" fillId="0" borderId="16" xfId="0" applyFont="1" applyFill="1" applyBorder="1" applyAlignment="1">
      <alignment horizontal="left"/>
    </xf>
    <xf numFmtId="0" fontId="48" fillId="0" borderId="16" xfId="0" applyFont="1" applyFill="1" applyBorder="1" applyAlignment="1">
      <alignment horizontal="right"/>
    </xf>
    <xf numFmtId="0" fontId="48" fillId="0" borderId="16" xfId="0" applyFont="1" applyFill="1" applyBorder="1" applyAlignment="1">
      <alignment horizontal="center"/>
    </xf>
    <xf numFmtId="0" fontId="44" fillId="0" borderId="16" xfId="0" applyFont="1" applyFill="1" applyBorder="1" applyAlignment="1">
      <alignment horizontal="center"/>
    </xf>
    <xf numFmtId="0" fontId="48" fillId="0" borderId="16" xfId="0" applyFont="1" applyFill="1" applyBorder="1" applyAlignment="1">
      <alignment vertical="center" textRotation="90" wrapText="1"/>
    </xf>
    <xf numFmtId="0" fontId="48" fillId="0" borderId="35" xfId="0" applyFont="1" applyFill="1" applyBorder="1" applyAlignment="1">
      <alignment horizontal="center"/>
    </xf>
    <xf numFmtId="0" fontId="48" fillId="29" borderId="36" xfId="0" applyFont="1" applyFill="1" applyBorder="1" applyAlignment="1">
      <alignment horizontal="center" vertical="center"/>
    </xf>
    <xf numFmtId="0" fontId="46" fillId="0" borderId="37" xfId="0" applyFont="1" applyFill="1" applyBorder="1" applyAlignment="1">
      <alignment horizontal="left"/>
    </xf>
    <xf numFmtId="0" fontId="46" fillId="0" borderId="37" xfId="0" applyFont="1" applyFill="1" applyBorder="1" applyAlignment="1">
      <alignment horizontal="right"/>
    </xf>
    <xf numFmtId="0" fontId="46" fillId="0" borderId="37" xfId="0" applyFont="1" applyFill="1" applyBorder="1" applyAlignment="1">
      <alignment horizontal="center"/>
    </xf>
    <xf numFmtId="0" fontId="47" fillId="0" borderId="37" xfId="0" applyFont="1" applyFill="1" applyBorder="1" applyAlignment="1">
      <alignment horizontal="center"/>
    </xf>
    <xf numFmtId="0" fontId="46" fillId="0" borderId="37" xfId="0" applyFont="1" applyFill="1" applyBorder="1" applyAlignment="1">
      <alignment vertical="center" textRotation="90" wrapText="1"/>
    </xf>
    <xf numFmtId="0" fontId="46" fillId="0" borderId="38" xfId="0" applyFont="1" applyFill="1" applyBorder="1" applyAlignment="1">
      <alignment horizontal="center"/>
    </xf>
    <xf numFmtId="0" fontId="0" fillId="0" borderId="0" xfId="0" applyFill="1"/>
    <xf numFmtId="0" fontId="0" fillId="31" borderId="35" xfId="0" applyFont="1" applyFill="1" applyBorder="1"/>
    <xf numFmtId="0" fontId="0" fillId="26" borderId="35" xfId="0" applyFill="1" applyBorder="1"/>
    <xf numFmtId="0" fontId="0" fillId="28" borderId="35" xfId="0" applyFill="1" applyBorder="1"/>
    <xf numFmtId="0" fontId="0" fillId="27" borderId="38" xfId="0" applyFill="1" applyBorder="1"/>
    <xf numFmtId="0" fontId="10" fillId="32" borderId="2" xfId="0" applyFont="1" applyFill="1" applyBorder="1" applyAlignment="1">
      <alignment vertical="center" wrapText="1"/>
    </xf>
    <xf numFmtId="0" fontId="10" fillId="32" borderId="4" xfId="0" applyFont="1" applyFill="1" applyBorder="1" applyAlignment="1">
      <alignment vertical="center" wrapText="1"/>
    </xf>
    <xf numFmtId="8" fontId="0" fillId="0" borderId="0" xfId="0" applyNumberFormat="1" applyFont="1" applyFill="1" applyBorder="1" applyAlignment="1">
      <alignment vertical="center" wrapText="1"/>
    </xf>
    <xf numFmtId="0" fontId="0" fillId="0" borderId="0" xfId="0" applyBorder="1"/>
    <xf numFmtId="8" fontId="0" fillId="0" borderId="0" xfId="0" applyNumberFormat="1"/>
    <xf numFmtId="0" fontId="0" fillId="32" borderId="0" xfId="0" applyFill="1" applyAlignment="1">
      <alignment horizontal="center" vertical="center"/>
    </xf>
    <xf numFmtId="0" fontId="0" fillId="0" borderId="16" xfId="0" applyFont="1" applyFill="1" applyBorder="1" applyAlignment="1">
      <alignment horizontal="center" vertical="center" wrapText="1"/>
    </xf>
    <xf numFmtId="0" fontId="0" fillId="32" borderId="0" xfId="0" applyFill="1" applyAlignment="1">
      <alignment vertical="center"/>
    </xf>
    <xf numFmtId="0" fontId="0" fillId="0" borderId="16" xfId="0" applyFont="1" applyBorder="1" applyAlignment="1">
      <alignment horizontal="right" vertical="center" wrapText="1"/>
    </xf>
    <xf numFmtId="8" fontId="0" fillId="14" borderId="16" xfId="0" applyNumberFormat="1" applyFont="1" applyFill="1" applyBorder="1" applyAlignment="1">
      <alignment vertical="center" wrapText="1"/>
    </xf>
    <xf numFmtId="8" fontId="0" fillId="14" borderId="16" xfId="0" applyNumberFormat="1" applyFont="1" applyFill="1" applyBorder="1" applyAlignment="1">
      <alignment horizontal="right" vertical="center" wrapText="1"/>
    </xf>
    <xf numFmtId="0" fontId="0" fillId="0" borderId="0" xfId="0" applyFill="1" applyAlignment="1">
      <alignment horizontal="center"/>
    </xf>
    <xf numFmtId="8" fontId="0" fillId="0" borderId="16" xfId="0" applyNumberFormat="1" applyBorder="1"/>
    <xf numFmtId="8" fontId="0" fillId="0" borderId="0" xfId="0" applyNumberFormat="1" applyFill="1"/>
    <xf numFmtId="0" fontId="0" fillId="14" borderId="16" xfId="0" applyFill="1" applyBorder="1" applyAlignment="1"/>
    <xf numFmtId="8" fontId="0" fillId="14" borderId="16" xfId="0" applyNumberFormat="1" applyFill="1" applyBorder="1" applyAlignment="1"/>
    <xf numFmtId="8" fontId="0" fillId="0" borderId="0" xfId="0" applyNumberFormat="1" applyFill="1" applyAlignment="1"/>
    <xf numFmtId="0" fontId="0" fillId="14" borderId="16" xfId="0" applyFill="1" applyBorder="1"/>
    <xf numFmtId="8" fontId="0" fillId="14" borderId="16" xfId="0" applyNumberFormat="1" applyFill="1" applyBorder="1"/>
    <xf numFmtId="0" fontId="0" fillId="14" borderId="0" xfId="0" applyFill="1"/>
    <xf numFmtId="8" fontId="0" fillId="14" borderId="0" xfId="0" applyNumberFormat="1" applyFill="1"/>
    <xf numFmtId="0" fontId="23" fillId="0" borderId="5" xfId="0" applyFont="1" applyBorder="1" applyAlignment="1">
      <alignment vertical="center" wrapText="1"/>
    </xf>
    <xf numFmtId="0" fontId="13" fillId="2" borderId="9" xfId="1" applyFill="1" applyBorder="1" applyAlignment="1">
      <alignment vertical="center" wrapText="1"/>
    </xf>
    <xf numFmtId="0" fontId="0" fillId="33" borderId="16" xfId="0" applyFill="1" applyBorder="1"/>
    <xf numFmtId="0" fontId="53" fillId="33" borderId="16" xfId="2" applyFont="1" applyFill="1" applyBorder="1" applyAlignment="1">
      <alignment horizontal="left"/>
    </xf>
    <xf numFmtId="0" fontId="0" fillId="35" borderId="0" xfId="0" applyFill="1" applyAlignment="1"/>
    <xf numFmtId="0" fontId="0" fillId="0" borderId="0" xfId="0" applyAlignment="1">
      <alignment wrapText="1"/>
    </xf>
    <xf numFmtId="0" fontId="0" fillId="0" borderId="0" xfId="0" applyAlignment="1"/>
    <xf numFmtId="0" fontId="0" fillId="25" borderId="0" xfId="0" applyFont="1" applyFill="1" applyBorder="1" applyAlignment="1">
      <alignment horizontal="left" vertical="top" wrapText="1"/>
    </xf>
    <xf numFmtId="0" fontId="54" fillId="0" borderId="34" xfId="0" applyFont="1" applyBorder="1" applyAlignment="1">
      <alignment vertical="center" wrapText="1"/>
    </xf>
    <xf numFmtId="0" fontId="54" fillId="0" borderId="35" xfId="0" applyFont="1" applyBorder="1" applyAlignment="1">
      <alignment vertical="center" wrapText="1"/>
    </xf>
    <xf numFmtId="0" fontId="17" fillId="25" borderId="5" xfId="0" applyFont="1" applyFill="1" applyBorder="1" applyAlignment="1">
      <alignment vertical="center" wrapText="1"/>
    </xf>
    <xf numFmtId="0" fontId="61" fillId="38" borderId="16" xfId="0" applyFont="1" applyFill="1" applyBorder="1" applyAlignment="1">
      <alignment horizontal="center" vertical="center" wrapText="1"/>
    </xf>
    <xf numFmtId="0" fontId="61" fillId="0" borderId="0" xfId="0" applyFont="1" applyAlignment="1">
      <alignment horizontal="center" vertical="center" wrapText="1"/>
    </xf>
    <xf numFmtId="0" fontId="61" fillId="38" borderId="37" xfId="0" applyFont="1" applyFill="1" applyBorder="1" applyAlignment="1">
      <alignment horizontal="center" vertical="center" wrapText="1"/>
    </xf>
    <xf numFmtId="0" fontId="66" fillId="17" borderId="46" xfId="2" applyFont="1" applyFill="1" applyBorder="1" applyAlignment="1"/>
    <xf numFmtId="0" fontId="66" fillId="17" borderId="47" xfId="2" applyFont="1" applyFill="1" applyBorder="1" applyAlignment="1"/>
    <xf numFmtId="0" fontId="66" fillId="17" borderId="48" xfId="2" applyFont="1" applyFill="1" applyBorder="1" applyAlignment="1"/>
    <xf numFmtId="0" fontId="53" fillId="0" borderId="0" xfId="2"/>
    <xf numFmtId="0" fontId="46" fillId="0" borderId="0" xfId="2" applyFont="1"/>
    <xf numFmtId="0" fontId="45" fillId="19" borderId="46" xfId="2" applyFont="1" applyFill="1" applyBorder="1" applyAlignment="1"/>
    <xf numFmtId="0" fontId="45" fillId="19" borderId="47" xfId="2" applyFont="1" applyFill="1" applyBorder="1" applyAlignment="1"/>
    <xf numFmtId="0" fontId="45" fillId="19" borderId="48" xfId="2" applyFont="1" applyFill="1" applyBorder="1" applyAlignment="1"/>
    <xf numFmtId="0" fontId="46" fillId="20" borderId="40" xfId="2" applyFont="1" applyFill="1" applyBorder="1" applyAlignment="1">
      <alignment horizontal="center" vertical="center" wrapText="1"/>
    </xf>
    <xf numFmtId="0" fontId="47" fillId="21" borderId="40" xfId="2" applyFont="1" applyFill="1" applyBorder="1" applyAlignment="1">
      <alignment horizontal="center" vertical="center" wrapText="1"/>
    </xf>
    <xf numFmtId="0" fontId="46" fillId="21" borderId="40" xfId="2" applyFont="1" applyFill="1" applyBorder="1" applyAlignment="1">
      <alignment horizontal="center" vertical="center" wrapText="1"/>
    </xf>
    <xf numFmtId="0" fontId="46" fillId="20" borderId="46" xfId="2" applyFont="1" applyFill="1" applyBorder="1" applyAlignment="1">
      <alignment horizontal="center" vertical="center" wrapText="1"/>
    </xf>
    <xf numFmtId="0" fontId="46" fillId="22" borderId="16" xfId="2" applyFont="1" applyFill="1" applyBorder="1" applyAlignment="1">
      <alignment vertical="center" textRotation="90" wrapText="1"/>
    </xf>
    <xf numFmtId="0" fontId="46" fillId="20" borderId="48" xfId="2" applyFont="1" applyFill="1" applyBorder="1" applyAlignment="1">
      <alignment horizontal="center" vertical="center" wrapText="1"/>
    </xf>
    <xf numFmtId="0" fontId="46" fillId="23" borderId="40" xfId="2" applyFont="1" applyFill="1" applyBorder="1" applyAlignment="1">
      <alignment horizontal="center" vertical="center" wrapText="1"/>
    </xf>
    <xf numFmtId="0" fontId="53" fillId="21" borderId="0" xfId="2" applyFill="1"/>
    <xf numFmtId="0" fontId="46" fillId="21" borderId="0" xfId="2" applyFont="1" applyFill="1"/>
    <xf numFmtId="0" fontId="46" fillId="23" borderId="40" xfId="2" applyFont="1" applyFill="1" applyBorder="1" applyAlignment="1">
      <alignment horizontal="center"/>
    </xf>
    <xf numFmtId="0" fontId="46" fillId="23" borderId="46" xfId="2" applyFont="1" applyFill="1" applyBorder="1" applyAlignment="1">
      <alignment horizontal="center"/>
    </xf>
    <xf numFmtId="0" fontId="46" fillId="0" borderId="40" xfId="2" applyFont="1" applyFill="1" applyBorder="1" applyAlignment="1">
      <alignment horizontal="left"/>
    </xf>
    <xf numFmtId="0" fontId="46" fillId="0" borderId="40" xfId="2" applyFont="1" applyFill="1" applyBorder="1" applyAlignment="1">
      <alignment horizontal="right"/>
    </xf>
    <xf numFmtId="0" fontId="46" fillId="18" borderId="40" xfId="2" applyFont="1" applyFill="1" applyBorder="1" applyAlignment="1">
      <alignment horizontal="center"/>
    </xf>
    <xf numFmtId="0" fontId="47" fillId="0" borderId="40" xfId="2" applyFont="1" applyFill="1" applyBorder="1" applyAlignment="1">
      <alignment horizontal="center"/>
    </xf>
    <xf numFmtId="0" fontId="46" fillId="0" borderId="40" xfId="2" applyFont="1" applyFill="1" applyBorder="1" applyAlignment="1">
      <alignment horizontal="center"/>
    </xf>
    <xf numFmtId="0" fontId="46" fillId="18" borderId="46" xfId="2" applyFont="1" applyFill="1" applyBorder="1" applyAlignment="1">
      <alignment horizontal="center"/>
    </xf>
    <xf numFmtId="0" fontId="46" fillId="18" borderId="48" xfId="2" applyFont="1" applyFill="1" applyBorder="1" applyAlignment="1">
      <alignment horizontal="center"/>
    </xf>
    <xf numFmtId="0" fontId="46" fillId="25" borderId="16" xfId="2" applyFont="1" applyFill="1" applyBorder="1" applyAlignment="1">
      <alignment vertical="center" textRotation="90" wrapText="1"/>
    </xf>
    <xf numFmtId="0" fontId="46" fillId="0" borderId="0" xfId="2" applyFont="1" applyFill="1"/>
    <xf numFmtId="0" fontId="46" fillId="0" borderId="40" xfId="2" applyFont="1" applyBorder="1" applyAlignment="1">
      <alignment horizontal="left"/>
    </xf>
    <xf numFmtId="0" fontId="46" fillId="0" borderId="40" xfId="2" applyFont="1" applyBorder="1" applyAlignment="1">
      <alignment horizontal="right"/>
    </xf>
    <xf numFmtId="0" fontId="48" fillId="39" borderId="40" xfId="2" applyFont="1" applyFill="1" applyBorder="1" applyAlignment="1">
      <alignment horizontal="left"/>
    </xf>
    <xf numFmtId="0" fontId="46" fillId="39" borderId="40" xfId="2" applyFont="1" applyFill="1" applyBorder="1" applyAlignment="1">
      <alignment horizontal="left"/>
    </xf>
    <xf numFmtId="0" fontId="46" fillId="39" borderId="40" xfId="2" applyFont="1" applyFill="1" applyBorder="1" applyAlignment="1">
      <alignment horizontal="right"/>
    </xf>
    <xf numFmtId="0" fontId="46" fillId="39" borderId="40" xfId="2" applyFont="1" applyFill="1" applyBorder="1" applyAlignment="1">
      <alignment wrapText="1"/>
    </xf>
    <xf numFmtId="0" fontId="46" fillId="0" borderId="40" xfId="2" applyFont="1" applyBorder="1" applyAlignment="1">
      <alignment wrapText="1"/>
    </xf>
    <xf numFmtId="0" fontId="53" fillId="0" borderId="0" xfId="2" applyFont="1"/>
    <xf numFmtId="0" fontId="68" fillId="0" borderId="40" xfId="2" applyFont="1" applyBorder="1" applyAlignment="1">
      <alignment horizontal="left"/>
    </xf>
    <xf numFmtId="0" fontId="46" fillId="0" borderId="41" xfId="2" applyFont="1" applyBorder="1" applyAlignment="1">
      <alignment horizontal="left"/>
    </xf>
    <xf numFmtId="0" fontId="69" fillId="0" borderId="40" xfId="2" applyFont="1" applyBorder="1" applyAlignment="1">
      <alignment horizontal="left"/>
    </xf>
    <xf numFmtId="0" fontId="69" fillId="0" borderId="40" xfId="2" applyFont="1" applyBorder="1" applyAlignment="1">
      <alignment horizontal="right"/>
    </xf>
    <xf numFmtId="0" fontId="69" fillId="0" borderId="40" xfId="2" applyFont="1" applyBorder="1" applyAlignment="1">
      <alignment wrapText="1"/>
    </xf>
    <xf numFmtId="0" fontId="70" fillId="0" borderId="0" xfId="2" applyFont="1"/>
    <xf numFmtId="0" fontId="69" fillId="0" borderId="0" xfId="2" applyFont="1"/>
    <xf numFmtId="0" fontId="46" fillId="0" borderId="16" xfId="2" applyFont="1" applyBorder="1" applyAlignment="1">
      <alignment horizontal="left"/>
    </xf>
    <xf numFmtId="0" fontId="69" fillId="0" borderId="48" xfId="2" applyFont="1" applyBorder="1" applyAlignment="1">
      <alignment horizontal="left"/>
    </xf>
    <xf numFmtId="0" fontId="46" fillId="0" borderId="16" xfId="2" applyFont="1" applyBorder="1"/>
    <xf numFmtId="0" fontId="46" fillId="0" borderId="48" xfId="2" applyFont="1" applyBorder="1" applyAlignment="1">
      <alignment horizontal="left"/>
    </xf>
    <xf numFmtId="0" fontId="48" fillId="33" borderId="39" xfId="2" applyFont="1" applyFill="1" applyBorder="1" applyAlignment="1">
      <alignment horizontal="left"/>
    </xf>
    <xf numFmtId="0" fontId="46" fillId="33" borderId="40" xfId="2" applyFont="1" applyFill="1" applyBorder="1" applyAlignment="1">
      <alignment horizontal="left"/>
    </xf>
    <xf numFmtId="0" fontId="46" fillId="33" borderId="40" xfId="2" applyFont="1" applyFill="1" applyBorder="1" applyAlignment="1">
      <alignment horizontal="right"/>
    </xf>
    <xf numFmtId="0" fontId="46" fillId="33" borderId="40" xfId="2" applyFont="1" applyFill="1" applyBorder="1" applyAlignment="1">
      <alignment wrapText="1"/>
    </xf>
    <xf numFmtId="0" fontId="48" fillId="40" borderId="40" xfId="2" applyFont="1" applyFill="1" applyBorder="1" applyAlignment="1">
      <alignment horizontal="left"/>
    </xf>
    <xf numFmtId="0" fontId="46" fillId="41" borderId="40" xfId="2" applyFont="1" applyFill="1" applyBorder="1" applyAlignment="1">
      <alignment horizontal="left"/>
    </xf>
    <xf numFmtId="0" fontId="46" fillId="41" borderId="40" xfId="2" applyFont="1" applyFill="1" applyBorder="1" applyAlignment="1">
      <alignment horizontal="right"/>
    </xf>
    <xf numFmtId="0" fontId="46" fillId="41" borderId="40" xfId="2" applyFont="1" applyFill="1" applyBorder="1" applyAlignment="1">
      <alignment wrapText="1"/>
    </xf>
    <xf numFmtId="0" fontId="68" fillId="42" borderId="0" xfId="2" applyFont="1" applyFill="1"/>
    <xf numFmtId="0" fontId="46" fillId="42" borderId="40" xfId="2" applyFont="1" applyFill="1" applyBorder="1" applyAlignment="1">
      <alignment horizontal="left"/>
    </xf>
    <xf numFmtId="0" fontId="46" fillId="42" borderId="40" xfId="2" applyFont="1" applyFill="1" applyBorder="1" applyAlignment="1">
      <alignment horizontal="right"/>
    </xf>
    <xf numFmtId="0" fontId="46" fillId="42" borderId="40" xfId="2" applyFont="1" applyFill="1" applyBorder="1" applyAlignment="1">
      <alignment wrapText="1"/>
    </xf>
    <xf numFmtId="0" fontId="46" fillId="42" borderId="0" xfId="2" applyFont="1" applyFill="1"/>
    <xf numFmtId="0" fontId="48" fillId="41" borderId="40" xfId="2" applyFont="1" applyFill="1" applyBorder="1" applyAlignment="1">
      <alignment horizontal="left"/>
    </xf>
    <xf numFmtId="0" fontId="46" fillId="43" borderId="40" xfId="2" applyFont="1" applyFill="1" applyBorder="1" applyAlignment="1">
      <alignment horizontal="left"/>
    </xf>
    <xf numFmtId="0" fontId="46" fillId="43" borderId="40" xfId="2" applyFont="1" applyFill="1" applyBorder="1" applyAlignment="1">
      <alignment horizontal="right"/>
    </xf>
    <xf numFmtId="0" fontId="46" fillId="43" borderId="40" xfId="2" applyFont="1" applyFill="1" applyBorder="1" applyAlignment="1">
      <alignment wrapText="1"/>
    </xf>
    <xf numFmtId="0" fontId="46" fillId="42" borderId="40" xfId="2" applyFont="1" applyFill="1" applyBorder="1"/>
    <xf numFmtId="0" fontId="46" fillId="26" borderId="16" xfId="2" applyFont="1" applyFill="1" applyBorder="1" applyAlignment="1">
      <alignment horizontal="center"/>
    </xf>
    <xf numFmtId="0" fontId="72" fillId="0" borderId="40" xfId="3" applyNumberFormat="1" applyFont="1" applyFill="1" applyBorder="1" applyAlignment="1" applyProtection="1">
      <alignment wrapText="1"/>
    </xf>
    <xf numFmtId="0" fontId="46" fillId="30" borderId="16" xfId="2" applyFont="1" applyFill="1" applyBorder="1" applyAlignment="1">
      <alignment horizontal="center"/>
    </xf>
    <xf numFmtId="0" fontId="46" fillId="24" borderId="16" xfId="2" applyFont="1" applyFill="1" applyBorder="1" applyAlignment="1">
      <alignment horizontal="center"/>
    </xf>
    <xf numFmtId="0" fontId="46" fillId="0" borderId="41" xfId="2" applyFont="1" applyFill="1" applyBorder="1" applyAlignment="1">
      <alignment horizontal="left"/>
    </xf>
    <xf numFmtId="0" fontId="46" fillId="0" borderId="41" xfId="2" applyFont="1" applyFill="1" applyBorder="1" applyAlignment="1">
      <alignment horizontal="right"/>
    </xf>
    <xf numFmtId="0" fontId="46" fillId="0" borderId="41" xfId="2" applyFont="1" applyBorder="1" applyAlignment="1">
      <alignment horizontal="right"/>
    </xf>
    <xf numFmtId="0" fontId="73" fillId="0" borderId="41" xfId="3" applyNumberFormat="1" applyFont="1" applyFill="1" applyBorder="1" applyAlignment="1" applyProtection="1">
      <alignment wrapText="1"/>
    </xf>
    <xf numFmtId="0" fontId="46" fillId="0" borderId="16" xfId="2" applyFont="1" applyFill="1" applyBorder="1" applyAlignment="1">
      <alignment horizontal="right"/>
    </xf>
    <xf numFmtId="0" fontId="46" fillId="0" borderId="16" xfId="2" applyFont="1" applyBorder="1" applyAlignment="1">
      <alignment horizontal="right"/>
    </xf>
    <xf numFmtId="0" fontId="72" fillId="0" borderId="16" xfId="3" applyNumberFormat="1" applyFont="1" applyFill="1" applyBorder="1" applyAlignment="1" applyProtection="1">
      <alignment wrapText="1"/>
    </xf>
    <xf numFmtId="0" fontId="46" fillId="0" borderId="25" xfId="2" applyFont="1" applyFill="1" applyBorder="1" applyAlignment="1">
      <alignment horizontal="left"/>
    </xf>
    <xf numFmtId="0" fontId="53" fillId="0" borderId="25" xfId="2" applyBorder="1"/>
    <xf numFmtId="0" fontId="46" fillId="28" borderId="16" xfId="2" applyFont="1" applyFill="1" applyBorder="1" applyAlignment="1">
      <alignment horizontal="right"/>
    </xf>
    <xf numFmtId="0" fontId="53" fillId="0" borderId="25" xfId="2" applyFill="1" applyBorder="1"/>
    <xf numFmtId="0" fontId="46" fillId="0" borderId="0" xfId="2" applyFont="1" applyFill="1" applyBorder="1" applyAlignment="1">
      <alignment horizontal="right"/>
    </xf>
    <xf numFmtId="0" fontId="53" fillId="0" borderId="0" xfId="2" applyFill="1"/>
    <xf numFmtId="0" fontId="46" fillId="0" borderId="16" xfId="2" applyFont="1" applyFill="1" applyBorder="1" applyAlignment="1">
      <alignment horizontal="left"/>
    </xf>
    <xf numFmtId="0" fontId="46" fillId="24" borderId="16" xfId="2" applyFont="1" applyFill="1" applyBorder="1" applyAlignment="1">
      <alignment horizontal="left"/>
    </xf>
    <xf numFmtId="0" fontId="53" fillId="0" borderId="16" xfId="2" applyBorder="1"/>
    <xf numFmtId="0" fontId="53" fillId="0" borderId="0" xfId="2" applyFill="1" applyBorder="1"/>
    <xf numFmtId="0" fontId="46" fillId="0" borderId="0" xfId="2" applyFont="1" applyFill="1" applyBorder="1" applyAlignment="1">
      <alignment horizontal="center"/>
    </xf>
    <xf numFmtId="0" fontId="53" fillId="0" borderId="0" xfId="2" applyAlignment="1">
      <alignment textRotation="90"/>
    </xf>
    <xf numFmtId="0" fontId="46" fillId="26" borderId="16" xfId="2" applyFont="1" applyFill="1" applyBorder="1" applyAlignment="1">
      <alignment horizontal="left"/>
    </xf>
    <xf numFmtId="0" fontId="46" fillId="27" borderId="16" xfId="2" applyFont="1" applyFill="1" applyBorder="1" applyAlignment="1">
      <alignment horizontal="left"/>
    </xf>
    <xf numFmtId="0" fontId="46" fillId="0" borderId="0" xfId="2" applyFont="1" applyFill="1" applyAlignment="1">
      <alignment wrapText="1"/>
    </xf>
    <xf numFmtId="0" fontId="46" fillId="44" borderId="0" xfId="2" applyFont="1" applyFill="1"/>
    <xf numFmtId="0" fontId="46" fillId="0" borderId="0" xfId="2" applyFont="1" applyAlignment="1">
      <alignment wrapText="1"/>
    </xf>
    <xf numFmtId="0" fontId="46" fillId="45" borderId="0" xfId="2" applyFont="1" applyFill="1"/>
    <xf numFmtId="0" fontId="1" fillId="0" borderId="0" xfId="0" applyFont="1" applyAlignment="1">
      <alignment horizontal="center"/>
    </xf>
    <xf numFmtId="0" fontId="10" fillId="12" borderId="16" xfId="0" applyFont="1" applyFill="1" applyBorder="1" applyAlignment="1">
      <alignment vertical="center" wrapText="1"/>
    </xf>
    <xf numFmtId="0" fontId="10" fillId="12" borderId="2" xfId="0" applyFont="1" applyFill="1" applyBorder="1" applyAlignment="1">
      <alignment vertical="center" wrapText="1"/>
    </xf>
    <xf numFmtId="0" fontId="10" fillId="12" borderId="3" xfId="0" applyFont="1" applyFill="1" applyBorder="1" applyAlignment="1">
      <alignment vertical="center" wrapText="1"/>
    </xf>
    <xf numFmtId="0" fontId="32" fillId="12" borderId="5" xfId="0" applyFont="1" applyFill="1" applyBorder="1" applyAlignment="1">
      <alignment horizontal="center" vertical="center" wrapText="1"/>
    </xf>
    <xf numFmtId="0" fontId="32" fillId="12" borderId="8" xfId="0" applyFont="1" applyFill="1" applyBorder="1" applyAlignment="1">
      <alignment horizontal="center" vertical="center" wrapText="1"/>
    </xf>
    <xf numFmtId="0" fontId="31" fillId="12" borderId="8" xfId="0" applyFont="1" applyFill="1" applyBorder="1" applyAlignment="1">
      <alignment horizontal="center" vertical="center" wrapText="1"/>
    </xf>
    <xf numFmtId="0" fontId="0" fillId="12" borderId="20" xfId="0" applyFill="1" applyBorder="1" applyAlignment="1">
      <alignment vertical="center" wrapText="1"/>
    </xf>
    <xf numFmtId="0" fontId="0" fillId="12" borderId="0" xfId="0" applyFill="1"/>
    <xf numFmtId="0" fontId="2" fillId="12" borderId="21" xfId="0" applyFont="1" applyFill="1" applyBorder="1" applyAlignment="1">
      <alignment vertical="center" wrapText="1"/>
    </xf>
    <xf numFmtId="0" fontId="8" fillId="12" borderId="8" xfId="0" applyFont="1" applyFill="1" applyBorder="1" applyAlignment="1">
      <alignment horizontal="center" vertical="center" wrapText="1"/>
    </xf>
    <xf numFmtId="0" fontId="10" fillId="12" borderId="9" xfId="0" applyFont="1" applyFill="1" applyBorder="1" applyAlignment="1">
      <alignment vertical="center" wrapText="1"/>
    </xf>
    <xf numFmtId="0" fontId="17" fillId="12" borderId="9" xfId="0" applyFont="1" applyFill="1" applyBorder="1" applyAlignment="1">
      <alignment vertical="center" wrapText="1"/>
    </xf>
    <xf numFmtId="0" fontId="11" fillId="12" borderId="5" xfId="0" applyFont="1" applyFill="1" applyBorder="1" applyAlignment="1">
      <alignment vertical="center" wrapText="1"/>
    </xf>
    <xf numFmtId="0" fontId="11" fillId="12" borderId="9" xfId="0" applyFont="1" applyFill="1" applyBorder="1" applyAlignment="1">
      <alignment vertical="center" wrapText="1"/>
    </xf>
    <xf numFmtId="0" fontId="31" fillId="0" borderId="16" xfId="0" applyFont="1" applyBorder="1"/>
    <xf numFmtId="0" fontId="77" fillId="0" borderId="16" xfId="0" applyFont="1" applyBorder="1" applyAlignment="1">
      <alignment vertical="center" wrapText="1"/>
    </xf>
    <xf numFmtId="0" fontId="0" fillId="12" borderId="8" xfId="0" applyFill="1" applyBorder="1" applyAlignment="1">
      <alignment horizontal="right" vertical="center" wrapText="1"/>
    </xf>
    <xf numFmtId="0" fontId="0" fillId="12" borderId="5" xfId="0" applyFill="1" applyBorder="1" applyAlignment="1">
      <alignment vertical="center" wrapText="1"/>
    </xf>
    <xf numFmtId="0" fontId="1" fillId="25" borderId="8" xfId="0" applyFont="1" applyFill="1" applyBorder="1" applyAlignment="1">
      <alignment vertical="center" wrapText="1"/>
    </xf>
    <xf numFmtId="0" fontId="35" fillId="12" borderId="1" xfId="0" applyFont="1" applyFill="1" applyBorder="1" applyAlignment="1">
      <alignment vertical="center" wrapText="1"/>
    </xf>
    <xf numFmtId="0" fontId="2" fillId="12" borderId="5" xfId="0" applyFont="1" applyFill="1" applyBorder="1" applyAlignment="1">
      <alignment vertical="center" wrapText="1"/>
    </xf>
    <xf numFmtId="0" fontId="31" fillId="0" borderId="8" xfId="0" applyFont="1" applyBorder="1" applyAlignment="1">
      <alignment horizontal="left" vertical="top" wrapText="1"/>
    </xf>
    <xf numFmtId="0" fontId="5" fillId="12" borderId="8" xfId="0" applyFont="1" applyFill="1" applyBorder="1" applyAlignment="1">
      <alignment vertical="center" wrapText="1"/>
    </xf>
    <xf numFmtId="0" fontId="0" fillId="0" borderId="1" xfId="0" applyBorder="1"/>
    <xf numFmtId="0" fontId="79" fillId="0" borderId="0" xfId="0" applyFont="1"/>
    <xf numFmtId="0" fontId="0" fillId="12" borderId="4" xfId="0" applyFill="1" applyBorder="1" applyAlignment="1">
      <alignment horizontal="center" vertical="center" wrapText="1"/>
    </xf>
    <xf numFmtId="0" fontId="1" fillId="12" borderId="1" xfId="0" applyFont="1" applyFill="1" applyBorder="1" applyAlignment="1">
      <alignment vertical="center" wrapText="1"/>
    </xf>
    <xf numFmtId="0" fontId="0" fillId="12" borderId="16" xfId="0" applyFill="1" applyBorder="1" applyAlignment="1">
      <alignment horizontal="center" vertical="center" wrapText="1"/>
    </xf>
    <xf numFmtId="0" fontId="11" fillId="12" borderId="16" xfId="0" applyFont="1" applyFill="1" applyBorder="1" applyAlignment="1">
      <alignment vertical="center" wrapText="1"/>
    </xf>
    <xf numFmtId="0" fontId="74" fillId="0" borderId="8" xfId="0" applyFont="1" applyBorder="1" applyAlignment="1">
      <alignment horizontal="center" vertical="center" wrapText="1"/>
    </xf>
    <xf numFmtId="0" fontId="16" fillId="12" borderId="4" xfId="0" applyFont="1" applyFill="1" applyBorder="1" applyAlignment="1">
      <alignment vertical="center" wrapText="1"/>
    </xf>
    <xf numFmtId="0" fontId="3" fillId="12" borderId="16" xfId="0" applyFont="1" applyFill="1" applyBorder="1" applyAlignment="1">
      <alignment vertical="center" wrapText="1"/>
    </xf>
    <xf numFmtId="0" fontId="12" fillId="12" borderId="16" xfId="0" applyFont="1" applyFill="1" applyBorder="1" applyAlignment="1">
      <alignment vertical="center" wrapText="1"/>
    </xf>
    <xf numFmtId="0" fontId="12" fillId="12" borderId="8" xfId="0" applyFont="1" applyFill="1" applyBorder="1" applyAlignment="1">
      <alignment horizontal="center" vertical="center" wrapText="1"/>
    </xf>
    <xf numFmtId="0" fontId="12" fillId="12" borderId="5" xfId="0" applyFont="1" applyFill="1" applyBorder="1" applyAlignment="1">
      <alignment horizontal="center" vertical="center" wrapText="1"/>
    </xf>
    <xf numFmtId="0" fontId="74" fillId="0" borderId="16" xfId="0" applyFont="1" applyBorder="1" applyAlignment="1">
      <alignment horizontal="center" vertical="center" wrapText="1"/>
    </xf>
    <xf numFmtId="0" fontId="74" fillId="0" borderId="12" xfId="0" applyFont="1" applyBorder="1" applyAlignment="1">
      <alignment horizontal="center" vertical="center" wrapText="1"/>
    </xf>
    <xf numFmtId="0" fontId="14" fillId="0" borderId="8" xfId="0" applyFont="1" applyBorder="1" applyAlignment="1">
      <alignment horizontal="center" vertical="center" wrapText="1"/>
    </xf>
    <xf numFmtId="0" fontId="80" fillId="0" borderId="0" xfId="0" applyFont="1"/>
    <xf numFmtId="0" fontId="0" fillId="12" borderId="35" xfId="0" applyFill="1" applyBorder="1"/>
    <xf numFmtId="0" fontId="0" fillId="12" borderId="34" xfId="0" applyFill="1" applyBorder="1" applyAlignment="1">
      <alignment horizontal="center" vertical="center"/>
    </xf>
    <xf numFmtId="0" fontId="0" fillId="12" borderId="35" xfId="0" applyFill="1" applyBorder="1" applyAlignment="1">
      <alignment horizontal="center" vertical="center"/>
    </xf>
    <xf numFmtId="0" fontId="0" fillId="12" borderId="36" xfId="0" applyFill="1" applyBorder="1" applyAlignment="1">
      <alignment horizontal="center" vertical="center"/>
    </xf>
    <xf numFmtId="0" fontId="0" fillId="12" borderId="38" xfId="0" applyFill="1" applyBorder="1" applyAlignment="1">
      <alignment horizontal="center" vertical="center"/>
    </xf>
    <xf numFmtId="0" fontId="0" fillId="0" borderId="1" xfId="0" applyBorder="1" applyAlignment="1">
      <alignment horizont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0" fillId="12" borderId="8" xfId="0" applyFont="1" applyFill="1" applyBorder="1" applyAlignment="1">
      <alignment vertical="center" wrapText="1"/>
    </xf>
    <xf numFmtId="0" fontId="10" fillId="12" borderId="5" xfId="0" applyFont="1" applyFill="1" applyBorder="1" applyAlignment="1">
      <alignment vertical="center" wrapText="1"/>
    </xf>
    <xf numFmtId="0" fontId="8" fillId="12" borderId="5" xfId="0" applyFont="1" applyFill="1" applyBorder="1" applyAlignment="1">
      <alignment vertical="center" wrapText="1"/>
    </xf>
    <xf numFmtId="0" fontId="0" fillId="12" borderId="8" xfId="0" applyFill="1" applyBorder="1" applyAlignment="1">
      <alignment vertical="center" wrapText="1"/>
    </xf>
    <xf numFmtId="0" fontId="14" fillId="12" borderId="22" xfId="0" applyFont="1" applyFill="1" applyBorder="1" applyAlignment="1">
      <alignment vertical="center"/>
    </xf>
    <xf numFmtId="0" fontId="14" fillId="12" borderId="23" xfId="0" applyFont="1" applyFill="1" applyBorder="1" applyAlignment="1">
      <alignment wrapText="1"/>
    </xf>
    <xf numFmtId="0" fontId="14" fillId="12" borderId="26" xfId="0" applyFont="1" applyFill="1" applyBorder="1" applyAlignment="1">
      <alignment wrapText="1"/>
    </xf>
    <xf numFmtId="0" fontId="14" fillId="12" borderId="0" xfId="0" applyFont="1" applyFill="1" applyBorder="1" applyAlignment="1">
      <alignment wrapText="1"/>
    </xf>
    <xf numFmtId="0" fontId="8" fillId="12" borderId="5" xfId="0" applyFont="1" applyFill="1" applyBorder="1" applyAlignment="1">
      <alignment horizontal="center" vertical="center" wrapText="1"/>
    </xf>
    <xf numFmtId="0" fontId="8" fillId="12" borderId="8" xfId="0" applyFont="1" applyFill="1" applyBorder="1" applyAlignment="1">
      <alignment vertical="center" wrapText="1"/>
    </xf>
    <xf numFmtId="0" fontId="0" fillId="31" borderId="49" xfId="0" applyFont="1" applyFill="1" applyBorder="1"/>
    <xf numFmtId="0" fontId="0" fillId="0" borderId="37" xfId="0" applyBorder="1"/>
    <xf numFmtId="0" fontId="0" fillId="12" borderId="16" xfId="0" applyFill="1" applyBorder="1"/>
    <xf numFmtId="0" fontId="0" fillId="14" borderId="16" xfId="0" applyFill="1" applyBorder="1" applyAlignment="1">
      <alignment horizontal="center" vertical="center"/>
    </xf>
    <xf numFmtId="0" fontId="0" fillId="26" borderId="16" xfId="0" applyFill="1" applyBorder="1"/>
    <xf numFmtId="0" fontId="0" fillId="28" borderId="16" xfId="0" applyFill="1" applyBorder="1"/>
    <xf numFmtId="0" fontId="0" fillId="0" borderId="32" xfId="0" applyBorder="1"/>
    <xf numFmtId="0" fontId="0" fillId="14" borderId="37" xfId="0" applyFill="1" applyBorder="1" applyAlignment="1">
      <alignment horizontal="center" vertical="center"/>
    </xf>
    <xf numFmtId="0" fontId="0" fillId="27" borderId="37" xfId="0" applyFill="1" applyBorder="1"/>
    <xf numFmtId="0" fontId="0" fillId="0" borderId="50" xfId="0" applyBorder="1"/>
    <xf numFmtId="0" fontId="0" fillId="0" borderId="17" xfId="0" applyBorder="1"/>
    <xf numFmtId="0" fontId="0" fillId="31" borderId="20" xfId="0" applyFont="1" applyFill="1" applyBorder="1"/>
    <xf numFmtId="0" fontId="10" fillId="12" borderId="5" xfId="0" applyFont="1" applyFill="1" applyBorder="1" applyAlignment="1">
      <alignment vertical="top" wrapText="1"/>
    </xf>
    <xf numFmtId="0" fontId="12" fillId="12" borderId="9" xfId="0" applyFont="1" applyFill="1" applyBorder="1" applyAlignment="1">
      <alignment vertical="center" wrapText="1"/>
    </xf>
    <xf numFmtId="0" fontId="17" fillId="12" borderId="5" xfId="0" applyFont="1" applyFill="1" applyBorder="1" applyAlignment="1">
      <alignment vertical="center" wrapText="1"/>
    </xf>
    <xf numFmtId="0" fontId="18" fillId="12" borderId="1" xfId="0" applyFont="1" applyFill="1" applyBorder="1" applyAlignment="1">
      <alignment vertical="center" wrapText="1"/>
    </xf>
    <xf numFmtId="0" fontId="12" fillId="12" borderId="5" xfId="0" applyFont="1" applyFill="1" applyBorder="1" applyAlignment="1">
      <alignment vertical="center" wrapText="1"/>
    </xf>
    <xf numFmtId="0" fontId="60" fillId="12" borderId="34" xfId="0" applyFont="1" applyFill="1" applyBorder="1" applyAlignment="1">
      <alignment horizontal="center" vertical="center" textRotation="90" wrapText="1"/>
    </xf>
    <xf numFmtId="0" fontId="60" fillId="12" borderId="36" xfId="0" applyFont="1" applyFill="1" applyBorder="1" applyAlignment="1">
      <alignment horizontal="center" vertical="center" textRotation="90" wrapText="1"/>
    </xf>
    <xf numFmtId="0" fontId="0" fillId="12" borderId="0" xfId="0" applyFill="1" applyBorder="1" applyAlignment="1">
      <alignment horizontal="center" vertical="center"/>
    </xf>
    <xf numFmtId="0" fontId="0" fillId="12" borderId="11" xfId="0" applyFill="1" applyBorder="1" applyAlignment="1">
      <alignment horizontal="center" vertical="center"/>
    </xf>
    <xf numFmtId="0" fontId="81" fillId="0" borderId="0" xfId="0" applyFont="1"/>
    <xf numFmtId="0" fontId="16" fillId="0" borderId="8" xfId="0" applyFont="1" applyBorder="1" applyAlignment="1">
      <alignment vertical="center" wrapText="1"/>
    </xf>
    <xf numFmtId="0" fontId="5" fillId="12" borderId="5" xfId="0" applyFont="1" applyFill="1" applyBorder="1" applyAlignment="1">
      <alignment vertical="center" wrapText="1"/>
    </xf>
    <xf numFmtId="0" fontId="10" fillId="12" borderId="2" xfId="0" applyFont="1" applyFill="1" applyBorder="1" applyAlignment="1">
      <alignment vertical="center" wrapText="1"/>
    </xf>
    <xf numFmtId="0" fontId="10" fillId="12" borderId="3" xfId="0" applyFont="1" applyFill="1" applyBorder="1" applyAlignment="1">
      <alignment vertical="center" wrapText="1"/>
    </xf>
    <xf numFmtId="0" fontId="0" fillId="0" borderId="16" xfId="0" applyBorder="1" applyAlignment="1">
      <alignment horizontal="left" vertical="top" wrapText="1"/>
    </xf>
    <xf numFmtId="0" fontId="8" fillId="12" borderId="3" xfId="0" applyFont="1" applyFill="1" applyBorder="1" applyAlignment="1">
      <alignment horizontal="left" vertical="top" wrapText="1"/>
    </xf>
    <xf numFmtId="0" fontId="0" fillId="0" borderId="8" xfId="0" applyBorder="1" applyAlignment="1">
      <alignment horizontal="center" vertical="center" wrapText="1"/>
    </xf>
    <xf numFmtId="0" fontId="1" fillId="0" borderId="0" xfId="0" applyFont="1" applyAlignment="1">
      <alignment horizontal="center"/>
    </xf>
    <xf numFmtId="0" fontId="1" fillId="0" borderId="16" xfId="0" applyFont="1" applyBorder="1" applyAlignment="1">
      <alignment horizontal="left" vertical="top" wrapText="1"/>
    </xf>
    <xf numFmtId="0" fontId="5" fillId="12" borderId="8" xfId="0" applyFont="1" applyFill="1" applyBorder="1" applyAlignment="1">
      <alignment vertical="center" wrapText="1"/>
    </xf>
    <xf numFmtId="0" fontId="8" fillId="12" borderId="8" xfId="0" applyFont="1" applyFill="1" applyBorder="1" applyAlignment="1">
      <alignmen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12" borderId="2" xfId="0" applyFill="1" applyBorder="1" applyAlignment="1">
      <alignment vertical="center" wrapText="1"/>
    </xf>
    <xf numFmtId="0" fontId="0" fillId="12" borderId="3" xfId="0" applyFill="1" applyBorder="1" applyAlignment="1">
      <alignment vertical="center" wrapText="1"/>
    </xf>
    <xf numFmtId="0" fontId="0" fillId="12" borderId="4" xfId="0" applyFill="1" applyBorder="1" applyAlignment="1">
      <alignment vertical="center" wrapText="1"/>
    </xf>
    <xf numFmtId="0" fontId="31" fillId="12" borderId="2" xfId="0" applyFont="1" applyFill="1" applyBorder="1" applyAlignment="1">
      <alignmen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67" fillId="18" borderId="40" xfId="2" applyFont="1" applyFill="1" applyBorder="1" applyAlignment="1">
      <alignment horizontal="center"/>
    </xf>
    <xf numFmtId="0" fontId="67" fillId="0" borderId="40" xfId="2" applyFont="1" applyFill="1" applyBorder="1" applyAlignment="1">
      <alignment horizontal="center"/>
    </xf>
    <xf numFmtId="0" fontId="67" fillId="0" borderId="41" xfId="2" applyFont="1" applyFill="1" applyBorder="1" applyAlignment="1">
      <alignment horizontal="center"/>
    </xf>
    <xf numFmtId="0" fontId="31" fillId="0" borderId="1" xfId="0" applyFont="1" applyBorder="1" applyAlignment="1">
      <alignment horizontal="left" vertical="center" wrapText="1"/>
    </xf>
    <xf numFmtId="0" fontId="3" fillId="12" borderId="2" xfId="0" applyFont="1" applyFill="1" applyBorder="1" applyAlignment="1">
      <alignment vertical="center" wrapText="1"/>
    </xf>
    <xf numFmtId="0" fontId="3" fillId="12" borderId="3" xfId="0" applyFont="1" applyFill="1" applyBorder="1" applyAlignment="1">
      <alignment vertical="center" wrapText="1"/>
    </xf>
    <xf numFmtId="0" fontId="3" fillId="12" borderId="4" xfId="0" applyFont="1" applyFill="1" applyBorder="1" applyAlignment="1">
      <alignment vertical="center" wrapText="1"/>
    </xf>
    <xf numFmtId="0" fontId="35" fillId="12" borderId="2" xfId="0" applyFont="1" applyFill="1" applyBorder="1" applyAlignment="1">
      <alignment vertical="center" wrapText="1"/>
    </xf>
    <xf numFmtId="0" fontId="2" fillId="12" borderId="3" xfId="0" applyFont="1" applyFill="1" applyBorder="1" applyAlignment="1">
      <alignment vertical="center" wrapText="1"/>
    </xf>
    <xf numFmtId="0" fontId="2" fillId="12" borderId="4" xfId="0" applyFont="1" applyFill="1" applyBorder="1" applyAlignment="1">
      <alignment vertical="center" wrapText="1"/>
    </xf>
    <xf numFmtId="0" fontId="2" fillId="12" borderId="2" xfId="0" applyFont="1" applyFill="1" applyBorder="1" applyAlignment="1">
      <alignment vertical="center" wrapText="1"/>
    </xf>
    <xf numFmtId="0" fontId="78" fillId="12" borderId="2" xfId="0" applyFont="1" applyFill="1" applyBorder="1" applyAlignment="1">
      <alignment vertical="center" wrapText="1"/>
    </xf>
    <xf numFmtId="0" fontId="78" fillId="12" borderId="3" xfId="0" applyFont="1" applyFill="1" applyBorder="1" applyAlignment="1">
      <alignment vertical="center" wrapText="1"/>
    </xf>
    <xf numFmtId="0" fontId="78" fillId="12" borderId="4" xfId="0" applyFont="1" applyFill="1" applyBorder="1" applyAlignment="1">
      <alignment vertical="center" wrapText="1"/>
    </xf>
    <xf numFmtId="0" fontId="31" fillId="25" borderId="2" xfId="0" applyFont="1" applyFill="1" applyBorder="1" applyAlignment="1">
      <alignment horizontal="left" vertical="top" wrapText="1"/>
    </xf>
    <xf numFmtId="0" fontId="31" fillId="25" borderId="3" xfId="0" applyFont="1" applyFill="1" applyBorder="1" applyAlignment="1">
      <alignment horizontal="left" vertical="top" wrapText="1"/>
    </xf>
    <xf numFmtId="0" fontId="31" fillId="25" borderId="4" xfId="0" applyFont="1" applyFill="1" applyBorder="1" applyAlignment="1">
      <alignment horizontal="left" vertical="top"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1" fillId="0" borderId="1" xfId="0" applyFont="1" applyBorder="1" applyAlignment="1">
      <alignment horizontal="left"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35" fillId="0" borderId="2" xfId="0" applyFont="1" applyBorder="1" applyAlignment="1">
      <alignment vertical="center" wrapText="1"/>
    </xf>
    <xf numFmtId="0" fontId="35" fillId="0" borderId="3" xfId="0" applyFont="1" applyBorder="1" applyAlignment="1">
      <alignment vertical="center" wrapText="1"/>
    </xf>
    <xf numFmtId="0" fontId="35" fillId="0" borderId="4" xfId="0" applyFont="1" applyBorder="1" applyAlignment="1">
      <alignment vertical="center" wrapText="1"/>
    </xf>
    <xf numFmtId="0" fontId="5" fillId="12" borderId="10" xfId="0" applyFont="1" applyFill="1" applyBorder="1" applyAlignment="1">
      <alignment vertical="center" wrapText="1"/>
    </xf>
    <xf numFmtId="0" fontId="5" fillId="12" borderId="5" xfId="0" applyFont="1" applyFill="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5" fillId="0" borderId="2" xfId="0" applyFont="1" applyBorder="1" applyAlignment="1">
      <alignmen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164" fontId="7" fillId="0" borderId="7" xfId="0" applyNumberFormat="1" applyFont="1" applyBorder="1" applyAlignment="1">
      <alignment horizontal="left"/>
    </xf>
    <xf numFmtId="0" fontId="2" fillId="12" borderId="10" xfId="0" applyFont="1" applyFill="1" applyBorder="1" applyAlignment="1">
      <alignment vertical="center" wrapText="1"/>
    </xf>
    <xf numFmtId="0" fontId="2" fillId="12" borderId="5" xfId="0" applyFont="1" applyFill="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6" xfId="0"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0" fillId="12" borderId="10" xfId="0" applyFill="1" applyBorder="1" applyAlignment="1">
      <alignment horizontal="center" vertical="center" wrapText="1"/>
    </xf>
    <xf numFmtId="0" fontId="0" fillId="12" borderId="9" xfId="0" applyFill="1" applyBorder="1" applyAlignment="1">
      <alignment horizontal="center" vertical="center" wrapText="1"/>
    </xf>
    <xf numFmtId="0" fontId="0" fillId="12" borderId="5" xfId="0" applyFill="1" applyBorder="1" applyAlignment="1">
      <alignment horizontal="center" vertical="center" wrapText="1"/>
    </xf>
    <xf numFmtId="0" fontId="13" fillId="0" borderId="10" xfId="1" applyBorder="1" applyAlignment="1">
      <alignment horizontal="center" vertical="center" wrapText="1"/>
    </xf>
    <xf numFmtId="0" fontId="13" fillId="0" borderId="9" xfId="1" applyBorder="1" applyAlignment="1">
      <alignment horizontal="center" vertical="center" wrapText="1"/>
    </xf>
    <xf numFmtId="0" fontId="13" fillId="0" borderId="5" xfId="1" applyBorder="1" applyAlignment="1">
      <alignment horizontal="center" vertical="center" wrapText="1"/>
    </xf>
    <xf numFmtId="0" fontId="10" fillId="12" borderId="2" xfId="0" applyFont="1" applyFill="1" applyBorder="1" applyAlignment="1">
      <alignment vertical="center" wrapText="1"/>
    </xf>
    <xf numFmtId="0" fontId="10" fillId="12" borderId="4" xfId="0" applyFont="1" applyFill="1" applyBorder="1" applyAlignment="1">
      <alignment vertical="center" wrapText="1"/>
    </xf>
    <xf numFmtId="49" fontId="0" fillId="0" borderId="10" xfId="0" applyNumberFormat="1" applyBorder="1" applyAlignment="1">
      <alignment vertical="top" wrapText="1"/>
    </xf>
    <xf numFmtId="49" fontId="0" fillId="0" borderId="5" xfId="0" applyNumberFormat="1" applyBorder="1" applyAlignment="1">
      <alignment vertical="top" wrapText="1"/>
    </xf>
    <xf numFmtId="0" fontId="10" fillId="12" borderId="3" xfId="0" applyFont="1" applyFill="1" applyBorder="1" applyAlignment="1">
      <alignment vertical="center" wrapText="1"/>
    </xf>
    <xf numFmtId="0" fontId="10" fillId="12" borderId="2" xfId="0" applyFont="1" applyFill="1" applyBorder="1" applyAlignment="1">
      <alignment horizontal="left" vertical="center" wrapText="1"/>
    </xf>
    <xf numFmtId="0" fontId="10" fillId="12" borderId="3" xfId="0" applyFont="1" applyFill="1" applyBorder="1" applyAlignment="1">
      <alignment horizontal="left"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2" fillId="0" borderId="2" xfId="0" applyFont="1" applyBorder="1" applyAlignment="1">
      <alignment horizontal="left" vertical="top"/>
    </xf>
    <xf numFmtId="0" fontId="12" fillId="0" borderId="3" xfId="0" applyFont="1" applyBorder="1" applyAlignment="1">
      <alignment horizontal="left" vertical="top"/>
    </xf>
    <xf numFmtId="0" fontId="12" fillId="0" borderId="4" xfId="0" applyFont="1" applyBorder="1" applyAlignment="1">
      <alignment horizontal="left" vertical="top"/>
    </xf>
    <xf numFmtId="0" fontId="0" fillId="0" borderId="2" xfId="0" applyBorder="1" applyAlignment="1">
      <alignment vertical="top" wrapText="1"/>
    </xf>
    <xf numFmtId="0" fontId="0" fillId="0" borderId="4" xfId="0" applyBorder="1" applyAlignment="1">
      <alignment vertical="top" wrapText="1"/>
    </xf>
    <xf numFmtId="0" fontId="10" fillId="5" borderId="2" xfId="0" applyFont="1" applyFill="1" applyBorder="1" applyAlignment="1">
      <alignment vertical="center" wrapText="1"/>
    </xf>
    <xf numFmtId="0" fontId="10" fillId="5" borderId="3" xfId="0" applyFont="1" applyFill="1" applyBorder="1" applyAlignment="1">
      <alignment vertical="center" wrapText="1"/>
    </xf>
    <xf numFmtId="0" fontId="10" fillId="5" borderId="4" xfId="0" applyFont="1" applyFill="1" applyBorder="1" applyAlignment="1">
      <alignmen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0" fillId="0" borderId="2" xfId="0" applyBorder="1" applyAlignment="1">
      <alignment horizontal="left" vertical="center" wrapText="1"/>
    </xf>
    <xf numFmtId="0" fontId="3" fillId="3" borderId="2" xfId="0" applyFont="1" applyFill="1" applyBorder="1" applyAlignment="1">
      <alignment vertical="center" wrapText="1"/>
    </xf>
    <xf numFmtId="0" fontId="3" fillId="3" borderId="4" xfId="0" applyFont="1" applyFill="1" applyBorder="1" applyAlignment="1">
      <alignment vertical="center" wrapText="1"/>
    </xf>
    <xf numFmtId="0" fontId="10" fillId="3" borderId="2" xfId="0" applyFont="1" applyFill="1" applyBorder="1" applyAlignment="1">
      <alignment vertical="center" wrapText="1"/>
    </xf>
    <xf numFmtId="0" fontId="10" fillId="3" borderId="4" xfId="0" applyFont="1" applyFill="1" applyBorder="1" applyAlignment="1">
      <alignment vertical="center" wrapText="1"/>
    </xf>
    <xf numFmtId="0" fontId="6" fillId="0" borderId="2" xfId="0" applyFont="1" applyFill="1" applyBorder="1" applyAlignment="1">
      <alignment horizontal="left" vertical="center" wrapText="1"/>
    </xf>
    <xf numFmtId="0" fontId="6" fillId="0" borderId="4" xfId="0" applyFont="1" applyFill="1" applyBorder="1" applyAlignment="1">
      <alignment horizontal="left" vertical="center" wrapText="1"/>
    </xf>
    <xf numFmtId="0" fontId="0" fillId="0" borderId="2" xfId="0" applyFill="1" applyBorder="1" applyAlignment="1">
      <alignment horizontal="left" vertical="center" wrapText="1"/>
    </xf>
    <xf numFmtId="0" fontId="0" fillId="0" borderId="4" xfId="0" applyFill="1" applyBorder="1" applyAlignment="1">
      <alignment horizontal="left" vertical="center" wrapText="1"/>
    </xf>
    <xf numFmtId="0" fontId="8" fillId="0" borderId="2" xfId="0" applyFont="1" applyFill="1" applyBorder="1" applyAlignment="1">
      <alignment horizontal="left" vertical="center" wrapText="1"/>
    </xf>
    <xf numFmtId="0" fontId="8" fillId="0" borderId="4"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0" fontId="10" fillId="12" borderId="16" xfId="0" applyFont="1" applyFill="1" applyBorder="1" applyAlignment="1">
      <alignment vertical="center" wrapText="1"/>
    </xf>
    <xf numFmtId="0" fontId="0" fillId="0" borderId="16" xfId="0" applyBorder="1" applyAlignment="1">
      <alignment horizontal="center" vertical="center" wrapText="1"/>
    </xf>
    <xf numFmtId="0" fontId="0" fillId="0" borderId="16" xfId="0" applyBorder="1" applyAlignment="1">
      <alignment horizontal="left" vertical="top" wrapText="1"/>
    </xf>
    <xf numFmtId="0" fontId="10" fillId="12" borderId="17" xfId="0" applyFont="1" applyFill="1" applyBorder="1" applyAlignment="1">
      <alignment horizontal="left" vertical="center" wrapText="1"/>
    </xf>
    <xf numFmtId="0" fontId="10" fillId="12" borderId="18" xfId="0" applyFont="1" applyFill="1" applyBorder="1" applyAlignment="1">
      <alignment horizontal="left" vertical="center" wrapText="1"/>
    </xf>
    <xf numFmtId="0" fontId="10" fillId="12" borderId="19" xfId="0" applyFont="1" applyFill="1" applyBorder="1" applyAlignment="1">
      <alignment horizontal="left" vertical="center" wrapText="1"/>
    </xf>
    <xf numFmtId="0" fontId="10" fillId="11" borderId="2" xfId="0" applyFont="1" applyFill="1" applyBorder="1" applyAlignment="1">
      <alignment vertical="center" wrapText="1"/>
    </xf>
    <xf numFmtId="0" fontId="10" fillId="11" borderId="4" xfId="0" applyFont="1" applyFill="1" applyBorder="1" applyAlignment="1">
      <alignment vertical="center" wrapText="1"/>
    </xf>
    <xf numFmtId="0" fontId="0" fillId="5" borderId="13" xfId="0" applyFont="1" applyFill="1" applyBorder="1" applyAlignment="1">
      <alignment horizontal="left" vertical="center" wrapText="1"/>
    </xf>
    <xf numFmtId="0" fontId="10" fillId="5" borderId="14" xfId="0" applyFont="1" applyFill="1" applyBorder="1" applyAlignment="1">
      <alignment horizontal="left" vertical="center" wrapText="1"/>
    </xf>
    <xf numFmtId="0" fontId="10" fillId="5" borderId="15" xfId="0" applyFont="1" applyFill="1" applyBorder="1" applyAlignment="1">
      <alignment horizontal="left" vertical="center" wrapText="1"/>
    </xf>
    <xf numFmtId="0" fontId="0" fillId="0" borderId="13" xfId="0" applyBorder="1" applyAlignment="1">
      <alignment horizontal="left" vertical="top" wrapText="1"/>
    </xf>
    <xf numFmtId="0" fontId="0" fillId="0" borderId="15" xfId="0" applyBorder="1" applyAlignment="1">
      <alignment horizontal="left" vertical="top" wrapText="1"/>
    </xf>
    <xf numFmtId="0" fontId="10" fillId="5" borderId="6" xfId="0" applyFont="1" applyFill="1" applyBorder="1" applyAlignment="1">
      <alignment vertical="center" wrapText="1"/>
    </xf>
    <xf numFmtId="0" fontId="10" fillId="5" borderId="7" xfId="0" applyFont="1" applyFill="1" applyBorder="1" applyAlignment="1">
      <alignment vertical="center" wrapText="1"/>
    </xf>
    <xf numFmtId="0" fontId="10" fillId="5" borderId="8" xfId="0" applyFont="1" applyFill="1" applyBorder="1" applyAlignment="1">
      <alignment vertical="center" wrapText="1"/>
    </xf>
    <xf numFmtId="0" fontId="10" fillId="6" borderId="2" xfId="0" applyFont="1" applyFill="1" applyBorder="1" applyAlignment="1">
      <alignment vertical="center" wrapText="1"/>
    </xf>
    <xf numFmtId="0" fontId="10" fillId="6" borderId="3" xfId="0" applyFont="1" applyFill="1" applyBorder="1" applyAlignment="1">
      <alignment vertical="center" wrapText="1"/>
    </xf>
    <xf numFmtId="0" fontId="10" fillId="6" borderId="4" xfId="0" applyFont="1" applyFill="1" applyBorder="1" applyAlignment="1">
      <alignment vertical="center" wrapText="1"/>
    </xf>
    <xf numFmtId="0" fontId="0" fillId="6" borderId="13" xfId="0" applyFill="1" applyBorder="1" applyAlignment="1">
      <alignment horizontal="center" vertical="center" wrapText="1"/>
    </xf>
    <xf numFmtId="0" fontId="0" fillId="6" borderId="15" xfId="0"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6" borderId="2" xfId="0" applyFill="1" applyBorder="1" applyAlignment="1">
      <alignment horizontal="center" vertical="center" wrapText="1"/>
    </xf>
    <xf numFmtId="0" fontId="0" fillId="6" borderId="4" xfId="0"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4" fillId="12" borderId="6" xfId="0" applyFont="1" applyFill="1" applyBorder="1" applyAlignment="1">
      <alignment horizontal="left" vertical="top" wrapText="1"/>
    </xf>
    <xf numFmtId="0" fontId="14" fillId="12" borderId="8" xfId="0" applyFont="1" applyFill="1" applyBorder="1" applyAlignment="1">
      <alignment horizontal="left" vertical="top" wrapText="1"/>
    </xf>
    <xf numFmtId="0" fontId="0" fillId="0" borderId="14"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14" fillId="12" borderId="13" xfId="0" applyFont="1" applyFill="1" applyBorder="1" applyAlignment="1">
      <alignment horizontal="left" vertical="top"/>
    </xf>
    <xf numFmtId="0" fontId="14" fillId="12" borderId="15" xfId="0" applyFont="1" applyFill="1" applyBorder="1" applyAlignment="1">
      <alignment horizontal="left" vertical="top"/>
    </xf>
    <xf numFmtId="0" fontId="8" fillId="12" borderId="3" xfId="0" applyFont="1" applyFill="1" applyBorder="1" applyAlignment="1">
      <alignment horizontal="left" vertical="top" wrapText="1"/>
    </xf>
    <xf numFmtId="0" fontId="18" fillId="6" borderId="2" xfId="0" applyFont="1" applyFill="1" applyBorder="1" applyAlignment="1">
      <alignment vertical="center" wrapText="1"/>
    </xf>
    <xf numFmtId="0" fontId="14" fillId="12" borderId="13" xfId="0" applyFont="1" applyFill="1" applyBorder="1" applyAlignment="1">
      <alignment horizontal="left" vertical="top" wrapText="1"/>
    </xf>
    <xf numFmtId="0" fontId="14" fillId="12" borderId="15" xfId="0" applyFont="1" applyFill="1" applyBorder="1" applyAlignment="1">
      <alignment horizontal="left" vertical="top" wrapText="1"/>
    </xf>
    <xf numFmtId="0" fontId="31" fillId="12" borderId="2" xfId="0" applyFont="1" applyFill="1" applyBorder="1" applyAlignment="1">
      <alignment horizontal="center" vertical="center" wrapText="1"/>
    </xf>
    <xf numFmtId="0" fontId="31" fillId="12" borderId="4" xfId="0" applyFont="1" applyFill="1" applyBorder="1" applyAlignment="1">
      <alignment horizontal="center" vertical="center" wrapText="1"/>
    </xf>
    <xf numFmtId="0" fontId="32" fillId="12" borderId="2" xfId="0" applyFont="1" applyFill="1" applyBorder="1" applyAlignment="1">
      <alignment vertical="center" wrapText="1"/>
    </xf>
    <xf numFmtId="0" fontId="32" fillId="12" borderId="3" xfId="0" applyFont="1" applyFill="1" applyBorder="1" applyAlignment="1">
      <alignment vertical="center" wrapText="1"/>
    </xf>
    <xf numFmtId="0" fontId="32" fillId="12" borderId="4" xfId="0" applyFont="1" applyFill="1" applyBorder="1" applyAlignment="1">
      <alignment vertical="center" wrapText="1"/>
    </xf>
    <xf numFmtId="0" fontId="0" fillId="13" borderId="2" xfId="0" applyFill="1" applyBorder="1" applyAlignment="1">
      <alignment vertical="center" wrapText="1"/>
    </xf>
    <xf numFmtId="0" fontId="0" fillId="13" borderId="3" xfId="0" applyFill="1" applyBorder="1" applyAlignment="1">
      <alignment vertical="center" wrapText="1"/>
    </xf>
    <xf numFmtId="0" fontId="0" fillId="0" borderId="13" xfId="0" applyFont="1" applyBorder="1" applyAlignment="1">
      <alignment horizontal="left" vertical="top" wrapText="1"/>
    </xf>
    <xf numFmtId="0" fontId="0" fillId="0" borderId="14" xfId="0" applyFont="1" applyBorder="1" applyAlignment="1">
      <alignment horizontal="left" vertical="top" wrapText="1"/>
    </xf>
    <xf numFmtId="0" fontId="0" fillId="0" borderId="15" xfId="0" applyFont="1" applyBorder="1" applyAlignment="1">
      <alignment horizontal="left" vertical="top" wrapText="1"/>
    </xf>
    <xf numFmtId="0" fontId="0" fillId="13" borderId="6" xfId="0" applyFill="1" applyBorder="1" applyAlignment="1">
      <alignment vertical="center" wrapText="1"/>
    </xf>
    <xf numFmtId="0" fontId="0" fillId="13" borderId="7" xfId="0" applyFill="1" applyBorder="1" applyAlignment="1">
      <alignment vertical="center" wrapText="1"/>
    </xf>
    <xf numFmtId="0" fontId="0" fillId="12" borderId="17" xfId="0" applyFill="1" applyBorder="1" applyAlignment="1">
      <alignment horizontal="center" vertical="center" wrapText="1"/>
    </xf>
    <xf numFmtId="0" fontId="0" fillId="12" borderId="19" xfId="0" applyFill="1" applyBorder="1" applyAlignment="1">
      <alignment horizontal="center" vertical="center" wrapText="1"/>
    </xf>
    <xf numFmtId="0" fontId="0" fillId="12" borderId="20" xfId="0" applyFill="1" applyBorder="1" applyAlignment="1">
      <alignment horizontal="center" vertical="center" wrapText="1"/>
    </xf>
    <xf numFmtId="0" fontId="0" fillId="12" borderId="16" xfId="0" applyFill="1" applyBorder="1" applyAlignment="1">
      <alignment horizontal="center" vertical="center" wrapText="1"/>
    </xf>
    <xf numFmtId="0" fontId="10" fillId="12" borderId="16" xfId="0" applyFont="1" applyFill="1" applyBorder="1" applyAlignment="1">
      <alignment horizontal="center" vertical="center" wrapText="1"/>
    </xf>
    <xf numFmtId="0" fontId="10" fillId="12" borderId="17" xfId="0" applyFont="1" applyFill="1" applyBorder="1" applyAlignment="1">
      <alignment horizontal="center" vertical="center" wrapText="1"/>
    </xf>
    <xf numFmtId="0" fontId="10" fillId="12" borderId="19" xfId="0" applyFont="1" applyFill="1" applyBorder="1" applyAlignment="1">
      <alignment horizontal="center" vertical="center" wrapText="1"/>
    </xf>
    <xf numFmtId="0" fontId="1" fillId="0" borderId="0" xfId="0" applyFont="1" applyAlignment="1">
      <alignment horizontal="center"/>
    </xf>
    <xf numFmtId="0" fontId="1" fillId="12" borderId="2" xfId="0" applyFont="1" applyFill="1" applyBorder="1" applyAlignment="1">
      <alignment horizontal="center" vertical="center" wrapText="1"/>
    </xf>
    <xf numFmtId="0" fontId="1" fillId="12" borderId="4"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xf numFmtId="0" fontId="3" fillId="12" borderId="13" xfId="0" applyFont="1" applyFill="1" applyBorder="1" applyAlignment="1">
      <alignment vertical="center" wrapText="1"/>
    </xf>
    <xf numFmtId="0" fontId="3" fillId="12" borderId="15" xfId="0" applyFont="1" applyFill="1" applyBorder="1" applyAlignment="1">
      <alignment vertical="center" wrapText="1"/>
    </xf>
    <xf numFmtId="0" fontId="15" fillId="12" borderId="6" xfId="0" applyFont="1" applyFill="1" applyBorder="1" applyAlignment="1">
      <alignment vertical="center" wrapText="1"/>
    </xf>
    <xf numFmtId="0" fontId="15" fillId="12" borderId="8" xfId="0" applyFont="1" applyFill="1" applyBorder="1" applyAlignment="1">
      <alignment vertical="center" wrapText="1"/>
    </xf>
    <xf numFmtId="0" fontId="14" fillId="0" borderId="2" xfId="0" applyFont="1" applyBorder="1" applyAlignment="1">
      <alignment vertical="center" wrapText="1"/>
    </xf>
    <xf numFmtId="0" fontId="14" fillId="0" borderId="3" xfId="0" applyFont="1" applyBorder="1" applyAlignment="1">
      <alignment vertical="center" wrapText="1"/>
    </xf>
    <xf numFmtId="0" fontId="14" fillId="0" borderId="4" xfId="0" applyFont="1" applyBorder="1" applyAlignment="1">
      <alignment vertical="center" wrapText="1"/>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9" fillId="12" borderId="6" xfId="0" applyFont="1" applyFill="1" applyBorder="1" applyAlignment="1">
      <alignment horizontal="center" vertical="center" wrapText="1"/>
    </xf>
    <xf numFmtId="0" fontId="9" fillId="12" borderId="7" xfId="0" applyFont="1" applyFill="1" applyBorder="1" applyAlignment="1">
      <alignment horizontal="center" vertical="center" wrapText="1"/>
    </xf>
    <xf numFmtId="0" fontId="9" fillId="12" borderId="8" xfId="0" applyFont="1" applyFill="1" applyBorder="1" applyAlignment="1">
      <alignment horizontal="center" vertical="center" wrapText="1"/>
    </xf>
    <xf numFmtId="0" fontId="0" fillId="0" borderId="11" xfId="0" applyBorder="1" applyAlignment="1">
      <alignment horizontal="left" vertical="top" wrapText="1"/>
    </xf>
    <xf numFmtId="0" fontId="0" fillId="0" borderId="0" xfId="0" applyAlignment="1">
      <alignment horizontal="left" vertical="top" wrapText="1"/>
    </xf>
    <xf numFmtId="0" fontId="0" fillId="0" borderId="12" xfId="0" applyBorder="1" applyAlignment="1">
      <alignment horizontal="left" vertical="top" wrapText="1"/>
    </xf>
    <xf numFmtId="0" fontId="8" fillId="12" borderId="2" xfId="0" applyFont="1" applyFill="1" applyBorder="1" applyAlignment="1">
      <alignment vertical="center" wrapText="1"/>
    </xf>
    <xf numFmtId="0" fontId="8" fillId="12" borderId="4" xfId="0" applyFont="1" applyFill="1" applyBorder="1" applyAlignment="1">
      <alignment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8" fillId="12" borderId="3" xfId="0" applyFont="1" applyFill="1" applyBorder="1" applyAlignment="1">
      <alignment vertical="center" wrapText="1"/>
    </xf>
    <xf numFmtId="0" fontId="8" fillId="12" borderId="13" xfId="0" applyFont="1" applyFill="1" applyBorder="1" applyAlignment="1">
      <alignment horizontal="center" vertical="center" wrapText="1"/>
    </xf>
    <xf numFmtId="0" fontId="8" fillId="12" borderId="14" xfId="0" applyFont="1" applyFill="1" applyBorder="1" applyAlignment="1">
      <alignment horizontal="center" vertical="center" wrapText="1"/>
    </xf>
    <xf numFmtId="0" fontId="8" fillId="12" borderId="15" xfId="0" applyFont="1" applyFill="1" applyBorder="1" applyAlignment="1">
      <alignment horizontal="center" vertical="center" wrapText="1"/>
    </xf>
    <xf numFmtId="0" fontId="9" fillId="12" borderId="11" xfId="0" applyFont="1" applyFill="1" applyBorder="1" applyAlignment="1">
      <alignment horizontal="center" vertical="center" wrapText="1"/>
    </xf>
    <xf numFmtId="0" fontId="9" fillId="12" borderId="0" xfId="0" applyFont="1" applyFill="1" applyBorder="1" applyAlignment="1">
      <alignment horizontal="center" vertical="center" wrapText="1"/>
    </xf>
    <xf numFmtId="0" fontId="9" fillId="12" borderId="12" xfId="0" applyFont="1" applyFill="1" applyBorder="1" applyAlignment="1">
      <alignment horizontal="center" vertical="center" wrapText="1"/>
    </xf>
    <xf numFmtId="0" fontId="9" fillId="12" borderId="6" xfId="0" applyFont="1" applyFill="1" applyBorder="1" applyAlignment="1">
      <alignment vertical="center" wrapText="1"/>
    </xf>
    <xf numFmtId="0" fontId="9" fillId="12" borderId="7" xfId="0" applyFont="1" applyFill="1" applyBorder="1" applyAlignment="1">
      <alignment vertical="center" wrapText="1"/>
    </xf>
    <xf numFmtId="0" fontId="9" fillId="12" borderId="8" xfId="0" applyFont="1" applyFill="1" applyBorder="1" applyAlignment="1">
      <alignment vertical="center" wrapText="1"/>
    </xf>
    <xf numFmtId="0" fontId="0" fillId="12" borderId="13" xfId="0" applyFill="1" applyBorder="1" applyAlignment="1">
      <alignment horizontal="center" vertical="center" wrapText="1"/>
    </xf>
    <xf numFmtId="0" fontId="0" fillId="12" borderId="14" xfId="0" applyFill="1" applyBorder="1" applyAlignment="1">
      <alignment horizontal="center" vertical="center" wrapText="1"/>
    </xf>
    <xf numFmtId="0" fontId="0" fillId="12" borderId="15" xfId="0" applyFill="1" applyBorder="1" applyAlignment="1">
      <alignment horizontal="center" vertical="center" wrapText="1"/>
    </xf>
    <xf numFmtId="0" fontId="31" fillId="0" borderId="17" xfId="0" applyFont="1" applyBorder="1" applyAlignment="1">
      <alignment horizontal="center"/>
    </xf>
    <xf numFmtId="0" fontId="31" fillId="0" borderId="19" xfId="0" applyFont="1" applyBorder="1" applyAlignment="1">
      <alignment horizontal="center"/>
    </xf>
    <xf numFmtId="0" fontId="31" fillId="0" borderId="2" xfId="0" applyFont="1" applyBorder="1" applyAlignment="1">
      <alignment horizontal="left" vertical="top" wrapText="1"/>
    </xf>
    <xf numFmtId="0" fontId="31" fillId="0" borderId="3" xfId="0" applyFont="1" applyBorder="1" applyAlignment="1">
      <alignment horizontal="left" vertical="top" wrapText="1"/>
    </xf>
    <xf numFmtId="0" fontId="31" fillId="0" borderId="4" xfId="0" applyFont="1" applyBorder="1" applyAlignment="1">
      <alignment horizontal="left" vertical="top" wrapText="1"/>
    </xf>
    <xf numFmtId="0" fontId="35" fillId="0" borderId="2" xfId="0" applyFont="1" applyBorder="1" applyAlignment="1">
      <alignment horizontal="left" vertical="top" wrapText="1"/>
    </xf>
    <xf numFmtId="0" fontId="35" fillId="0" borderId="3" xfId="0" applyFont="1" applyBorder="1" applyAlignment="1">
      <alignment horizontal="left" vertical="top" wrapText="1"/>
    </xf>
    <xf numFmtId="0" fontId="35" fillId="0" borderId="4" xfId="0" applyFont="1" applyBorder="1" applyAlignment="1">
      <alignment horizontal="left" vertical="top" wrapText="1"/>
    </xf>
    <xf numFmtId="0" fontId="76" fillId="12" borderId="3" xfId="0" applyFont="1" applyFill="1" applyBorder="1" applyAlignment="1">
      <alignment horizontal="left" vertical="top" wrapText="1"/>
    </xf>
    <xf numFmtId="0" fontId="76" fillId="12" borderId="4" xfId="0" applyFont="1" applyFill="1" applyBorder="1" applyAlignment="1">
      <alignment horizontal="left" vertical="top" wrapText="1"/>
    </xf>
    <xf numFmtId="0" fontId="3" fillId="12" borderId="14" xfId="0" applyFont="1" applyFill="1" applyBorder="1" applyAlignment="1">
      <alignment vertical="center" wrapText="1"/>
    </xf>
    <xf numFmtId="0" fontId="0" fillId="0" borderId="17" xfId="0" applyBorder="1" applyAlignment="1">
      <alignment horizontal="left"/>
    </xf>
    <xf numFmtId="0" fontId="0" fillId="0" borderId="19" xfId="0" applyBorder="1" applyAlignment="1">
      <alignment horizontal="left"/>
    </xf>
    <xf numFmtId="0" fontId="35" fillId="0" borderId="2" xfId="0" applyFont="1" applyBorder="1" applyAlignment="1">
      <alignment vertical="top" wrapText="1"/>
    </xf>
    <xf numFmtId="0" fontId="35" fillId="0" borderId="4" xfId="0" applyFont="1" applyBorder="1" applyAlignment="1">
      <alignment vertical="top" wrapText="1"/>
    </xf>
    <xf numFmtId="0" fontId="36" fillId="0" borderId="2" xfId="0" applyFont="1" applyBorder="1" applyAlignment="1">
      <alignment vertical="center" wrapText="1"/>
    </xf>
    <xf numFmtId="0" fontId="36" fillId="0" borderId="4" xfId="0" applyFont="1" applyBorder="1" applyAlignment="1">
      <alignment vertical="center" wrapText="1"/>
    </xf>
    <xf numFmtId="0" fontId="3" fillId="12" borderId="13" xfId="0" applyFont="1" applyFill="1" applyBorder="1" applyAlignment="1">
      <alignment horizontal="center" vertical="center" wrapText="1"/>
    </xf>
    <xf numFmtId="0" fontId="3" fillId="12" borderId="15" xfId="0" applyFont="1" applyFill="1" applyBorder="1" applyAlignment="1">
      <alignment horizontal="center" vertical="center" wrapText="1"/>
    </xf>
    <xf numFmtId="0" fontId="75" fillId="0" borderId="10" xfId="0" applyFont="1" applyBorder="1" applyAlignment="1">
      <alignment vertical="center" wrapText="1"/>
    </xf>
    <xf numFmtId="0" fontId="75" fillId="0" borderId="9" xfId="0" applyFont="1" applyBorder="1" applyAlignment="1">
      <alignment vertical="center" wrapText="1"/>
    </xf>
    <xf numFmtId="0" fontId="75" fillId="0" borderId="5" xfId="0" applyFont="1" applyBorder="1" applyAlignment="1">
      <alignment vertical="center" wrapText="1"/>
    </xf>
    <xf numFmtId="0" fontId="35" fillId="0" borderId="10" xfId="0" applyFont="1" applyBorder="1" applyAlignment="1">
      <alignment vertical="center" wrapText="1"/>
    </xf>
    <xf numFmtId="0" fontId="35" fillId="0" borderId="9" xfId="0" applyFont="1" applyBorder="1" applyAlignment="1">
      <alignment vertical="center" wrapText="1"/>
    </xf>
    <xf numFmtId="0" fontId="35" fillId="0" borderId="5" xfId="0" applyFont="1" applyBorder="1" applyAlignment="1">
      <alignment vertical="center" wrapText="1"/>
    </xf>
    <xf numFmtId="0" fontId="4" fillId="0" borderId="2" xfId="0" applyFont="1" applyBorder="1" applyAlignment="1">
      <alignment vertical="top" wrapText="1"/>
    </xf>
    <xf numFmtId="0" fontId="4" fillId="0" borderId="4" xfId="0" applyFont="1" applyBorder="1" applyAlignment="1">
      <alignment vertical="top" wrapText="1"/>
    </xf>
    <xf numFmtId="0" fontId="9" fillId="0" borderId="2" xfId="0" applyFont="1" applyBorder="1" applyAlignment="1">
      <alignment vertical="center" wrapText="1"/>
    </xf>
    <xf numFmtId="0" fontId="9" fillId="0" borderId="4" xfId="0" applyFont="1" applyBorder="1" applyAlignment="1">
      <alignment vertical="center" wrapText="1"/>
    </xf>
    <xf numFmtId="0" fontId="19" fillId="0" borderId="10" xfId="0" applyFont="1" applyBorder="1" applyAlignment="1">
      <alignment vertical="center" wrapText="1"/>
    </xf>
    <xf numFmtId="0" fontId="19" fillId="0" borderId="9" xfId="0" applyFont="1" applyBorder="1" applyAlignment="1">
      <alignment vertical="center" wrapText="1"/>
    </xf>
    <xf numFmtId="0" fontId="19" fillId="0" borderId="5" xfId="0" applyFont="1" applyBorder="1" applyAlignment="1">
      <alignment vertical="center" wrapText="1"/>
    </xf>
    <xf numFmtId="0" fontId="4" fillId="0" borderId="10" xfId="0" applyFont="1" applyBorder="1" applyAlignment="1">
      <alignment vertical="center" wrapText="1"/>
    </xf>
    <xf numFmtId="0" fontId="4" fillId="0" borderId="9" xfId="0" applyFont="1" applyBorder="1" applyAlignment="1">
      <alignment vertical="center" wrapText="1"/>
    </xf>
    <xf numFmtId="0" fontId="4" fillId="0" borderId="5" xfId="0" applyFont="1" applyBorder="1" applyAlignment="1">
      <alignment vertical="center" wrapText="1"/>
    </xf>
    <xf numFmtId="0" fontId="19" fillId="0" borderId="2" xfId="0" applyFont="1" applyBorder="1" applyAlignment="1">
      <alignment vertical="center" wrapText="1"/>
    </xf>
    <xf numFmtId="0" fontId="19" fillId="0" borderId="4" xfId="0" applyFont="1" applyBorder="1" applyAlignment="1">
      <alignment vertical="center" wrapText="1"/>
    </xf>
    <xf numFmtId="0" fontId="19" fillId="0" borderId="3" xfId="0" applyFont="1" applyBorder="1" applyAlignment="1">
      <alignment vertical="center" wrapText="1"/>
    </xf>
    <xf numFmtId="0" fontId="19" fillId="0" borderId="2" xfId="0" applyFont="1" applyBorder="1" applyAlignment="1">
      <alignment horizontal="right" vertical="center" wrapText="1"/>
    </xf>
    <xf numFmtId="0" fontId="19" fillId="0" borderId="4" xfId="0" applyFont="1" applyBorder="1" applyAlignment="1">
      <alignment horizontal="right" vertical="center" wrapText="1"/>
    </xf>
    <xf numFmtId="0" fontId="19" fillId="0" borderId="3" xfId="0" applyFont="1" applyBorder="1" applyAlignment="1">
      <alignment horizontal="righ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0" fillId="25" borderId="42" xfId="0" applyFill="1" applyBorder="1" applyAlignment="1">
      <alignment horizontal="center" vertical="center"/>
    </xf>
    <xf numFmtId="0" fontId="0" fillId="25" borderId="19" xfId="0" applyFill="1" applyBorder="1" applyAlignment="1">
      <alignment horizontal="center" vertical="center"/>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38" xfId="0" applyBorder="1" applyAlignment="1">
      <alignment horizontal="center"/>
    </xf>
    <xf numFmtId="0" fontId="0" fillId="25" borderId="43" xfId="0" applyFill="1" applyBorder="1" applyAlignment="1">
      <alignment horizontal="center" vertical="center"/>
    </xf>
    <xf numFmtId="0" fontId="0" fillId="25" borderId="44" xfId="0" applyFill="1" applyBorder="1" applyAlignment="1">
      <alignment horizontal="center" vertical="center"/>
    </xf>
    <xf numFmtId="0" fontId="0" fillId="0" borderId="1" xfId="0" applyBorder="1" applyAlignment="1">
      <alignment horizontal="center" vertical="center"/>
    </xf>
    <xf numFmtId="0" fontId="49" fillId="12" borderId="31" xfId="0" applyFont="1" applyFill="1" applyBorder="1" applyAlignment="1">
      <alignment horizontal="center" vertical="center"/>
    </xf>
    <xf numFmtId="0" fontId="49" fillId="12" borderId="32" xfId="0" applyFont="1" applyFill="1" applyBorder="1" applyAlignment="1">
      <alignment horizontal="center" vertical="center"/>
    </xf>
    <xf numFmtId="0" fontId="49" fillId="12" borderId="33" xfId="0" applyFont="1" applyFill="1" applyBorder="1" applyAlignment="1">
      <alignment horizontal="center" vertical="center"/>
    </xf>
    <xf numFmtId="0" fontId="49" fillId="12" borderId="34" xfId="0" applyFont="1" applyFill="1" applyBorder="1" applyAlignment="1">
      <alignment horizontal="center" vertical="center"/>
    </xf>
    <xf numFmtId="0" fontId="49" fillId="12" borderId="35" xfId="0" applyFont="1" applyFill="1" applyBorder="1" applyAlignment="1">
      <alignment horizontal="center" vertical="center"/>
    </xf>
    <xf numFmtId="0" fontId="0" fillId="12" borderId="31" xfId="0" applyFill="1" applyBorder="1" applyAlignment="1">
      <alignment horizontal="center" vertical="center"/>
    </xf>
    <xf numFmtId="0" fontId="0" fillId="12" borderId="33" xfId="0" applyFill="1" applyBorder="1" applyAlignment="1">
      <alignment horizontal="center" vertical="center"/>
    </xf>
    <xf numFmtId="0" fontId="0" fillId="12" borderId="34" xfId="0" applyFill="1" applyBorder="1" applyAlignment="1">
      <alignment horizontal="center" vertical="center"/>
    </xf>
    <xf numFmtId="0" fontId="0" fillId="12" borderId="35" xfId="0" applyFill="1" applyBorder="1" applyAlignment="1">
      <alignment horizontal="center" vertical="center"/>
    </xf>
    <xf numFmtId="0" fontId="0" fillId="12" borderId="34" xfId="0" applyFill="1" applyBorder="1" applyAlignment="1">
      <alignment horizontal="left" vertical="center"/>
    </xf>
    <xf numFmtId="0" fontId="0" fillId="12" borderId="16" xfId="0" applyFill="1" applyBorder="1" applyAlignment="1">
      <alignment horizontal="left" vertical="center"/>
    </xf>
    <xf numFmtId="0" fontId="0" fillId="0" borderId="7" xfId="0" applyBorder="1" applyAlignment="1">
      <alignment horizontal="center"/>
    </xf>
    <xf numFmtId="0" fontId="23" fillId="0" borderId="2" xfId="0" applyFont="1" applyBorder="1" applyAlignment="1">
      <alignment vertical="center" wrapText="1"/>
    </xf>
    <xf numFmtId="0" fontId="23" fillId="0" borderId="3" xfId="0" applyFont="1" applyBorder="1" applyAlignment="1">
      <alignment vertical="center" wrapText="1"/>
    </xf>
    <xf numFmtId="0" fontId="23" fillId="0" borderId="4" xfId="0" applyFont="1" applyBorder="1" applyAlignment="1">
      <alignment vertical="center" wrapText="1"/>
    </xf>
    <xf numFmtId="0" fontId="27" fillId="12" borderId="13" xfId="0" applyFont="1" applyFill="1" applyBorder="1" applyAlignment="1">
      <alignment vertical="center" wrapText="1"/>
    </xf>
    <xf numFmtId="0" fontId="27" fillId="12" borderId="14" xfId="0" applyFont="1" applyFill="1" applyBorder="1" applyAlignment="1">
      <alignment vertical="center" wrapText="1"/>
    </xf>
    <xf numFmtId="0" fontId="27" fillId="12" borderId="15" xfId="0" applyFont="1" applyFill="1" applyBorder="1" applyAlignment="1">
      <alignment vertical="center" wrapText="1"/>
    </xf>
    <xf numFmtId="0" fontId="30" fillId="12" borderId="6" xfId="0" applyFont="1" applyFill="1" applyBorder="1" applyAlignment="1">
      <alignment vertical="center" wrapText="1"/>
    </xf>
    <xf numFmtId="0" fontId="30" fillId="12" borderId="7" xfId="0" applyFont="1" applyFill="1" applyBorder="1" applyAlignment="1">
      <alignment vertical="center" wrapText="1"/>
    </xf>
    <xf numFmtId="0" fontId="30" fillId="12" borderId="8" xfId="0" applyFont="1" applyFill="1" applyBorder="1" applyAlignment="1">
      <alignment vertical="center" wrapText="1"/>
    </xf>
    <xf numFmtId="0" fontId="0" fillId="0" borderId="7" xfId="0" applyBorder="1" applyAlignment="1">
      <alignment horizontal="right"/>
    </xf>
    <xf numFmtId="0" fontId="12" fillId="12" borderId="2" xfId="0" applyFont="1" applyFill="1" applyBorder="1" applyAlignment="1">
      <alignment vertical="center" wrapText="1"/>
    </xf>
    <xf numFmtId="0" fontId="12" fillId="12" borderId="3" xfId="0" applyFont="1" applyFill="1" applyBorder="1" applyAlignment="1">
      <alignment vertical="center" wrapText="1"/>
    </xf>
    <xf numFmtId="0" fontId="12" fillId="12" borderId="4" xfId="0" applyFont="1" applyFill="1" applyBorder="1" applyAlignment="1">
      <alignment vertical="center" wrapText="1"/>
    </xf>
    <xf numFmtId="0" fontId="24" fillId="12" borderId="2" xfId="0" applyFont="1" applyFill="1" applyBorder="1" applyAlignment="1">
      <alignment vertical="center" wrapText="1"/>
    </xf>
    <xf numFmtId="0" fontId="24" fillId="12" borderId="3" xfId="0" applyFont="1" applyFill="1" applyBorder="1" applyAlignment="1">
      <alignment vertical="center" wrapText="1"/>
    </xf>
    <xf numFmtId="0" fontId="24" fillId="12" borderId="4" xfId="0" applyFont="1" applyFill="1" applyBorder="1" applyAlignment="1">
      <alignment vertical="center" wrapText="1"/>
    </xf>
    <xf numFmtId="0" fontId="21" fillId="12" borderId="2" xfId="0" applyFont="1" applyFill="1" applyBorder="1" applyAlignment="1">
      <alignment vertical="center" wrapText="1"/>
    </xf>
    <xf numFmtId="0" fontId="21" fillId="12" borderId="3" xfId="0" applyFont="1" applyFill="1" applyBorder="1" applyAlignment="1">
      <alignment vertical="center" wrapText="1"/>
    </xf>
    <xf numFmtId="0" fontId="21" fillId="12" borderId="4" xfId="0" applyFont="1" applyFill="1" applyBorder="1" applyAlignment="1">
      <alignment vertical="center" wrapText="1"/>
    </xf>
    <xf numFmtId="0" fontId="12" fillId="12" borderId="13" xfId="0" applyFont="1" applyFill="1" applyBorder="1" applyAlignment="1">
      <alignment vertical="center" wrapText="1"/>
    </xf>
    <xf numFmtId="0" fontId="12" fillId="12" borderId="14" xfId="0" applyFont="1" applyFill="1" applyBorder="1" applyAlignment="1">
      <alignment vertical="center" wrapText="1"/>
    </xf>
    <xf numFmtId="0" fontId="12" fillId="12" borderId="15" xfId="0" applyFont="1" applyFill="1" applyBorder="1" applyAlignment="1">
      <alignment vertical="center" wrapText="1"/>
    </xf>
    <xf numFmtId="0" fontId="12" fillId="12" borderId="6" xfId="0" applyFont="1" applyFill="1" applyBorder="1" applyAlignment="1">
      <alignment vertical="center" wrapText="1"/>
    </xf>
    <xf numFmtId="0" fontId="12" fillId="12" borderId="7" xfId="0" applyFont="1" applyFill="1" applyBorder="1" applyAlignment="1">
      <alignment vertical="center" wrapText="1"/>
    </xf>
    <xf numFmtId="0" fontId="12" fillId="12" borderId="8" xfId="0" applyFont="1" applyFill="1" applyBorder="1" applyAlignment="1">
      <alignment vertical="center" wrapText="1"/>
    </xf>
    <xf numFmtId="0" fontId="3" fillId="0" borderId="16" xfId="0" applyFont="1" applyBorder="1" applyAlignment="1">
      <alignment horizontal="left" vertical="top" wrapText="1"/>
    </xf>
    <xf numFmtId="0" fontId="3" fillId="12" borderId="16" xfId="0" applyFont="1" applyFill="1" applyBorder="1" applyAlignment="1">
      <alignment horizontal="left" vertical="center" wrapText="1"/>
    </xf>
    <xf numFmtId="0" fontId="3" fillId="12" borderId="16" xfId="0" applyFont="1" applyFill="1" applyBorder="1" applyAlignment="1">
      <alignment horizontal="left" vertical="top" wrapText="1"/>
    </xf>
    <xf numFmtId="0" fontId="31" fillId="0" borderId="16" xfId="0" applyFont="1" applyBorder="1" applyAlignment="1">
      <alignment horizontal="left" vertical="top" wrapText="1"/>
    </xf>
    <xf numFmtId="0" fontId="1" fillId="0" borderId="16" xfId="0" applyFont="1" applyBorder="1" applyAlignment="1">
      <alignment horizontal="left" vertical="top" wrapText="1"/>
    </xf>
    <xf numFmtId="0" fontId="0" fillId="0" borderId="17" xfId="0" applyBorder="1" applyAlignment="1">
      <alignment horizontal="left" vertical="top"/>
    </xf>
    <xf numFmtId="0" fontId="0" fillId="0" borderId="19" xfId="0" applyBorder="1" applyAlignment="1">
      <alignment horizontal="left" vertical="top"/>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12" borderId="13" xfId="0" applyFont="1" applyFill="1" applyBorder="1" applyAlignment="1">
      <alignment vertical="center" wrapText="1"/>
    </xf>
    <xf numFmtId="0" fontId="10" fillId="12" borderId="14" xfId="0" applyFont="1" applyFill="1" applyBorder="1" applyAlignment="1">
      <alignment vertical="center" wrapText="1"/>
    </xf>
    <xf numFmtId="0" fontId="10" fillId="12" borderId="15" xfId="0" applyFont="1" applyFill="1" applyBorder="1" applyAlignment="1">
      <alignment vertical="center" wrapText="1"/>
    </xf>
    <xf numFmtId="0" fontId="32" fillId="12" borderId="6" xfId="0" applyFont="1" applyFill="1" applyBorder="1" applyAlignment="1">
      <alignment vertical="center" wrapText="1"/>
    </xf>
    <xf numFmtId="0" fontId="32" fillId="12" borderId="7" xfId="0" applyFont="1" applyFill="1" applyBorder="1" applyAlignment="1">
      <alignment vertical="center" wrapText="1"/>
    </xf>
    <xf numFmtId="0" fontId="32" fillId="12" borderId="8" xfId="0" applyFont="1" applyFill="1" applyBorder="1" applyAlignment="1">
      <alignment vertical="center" wrapText="1"/>
    </xf>
    <xf numFmtId="0" fontId="10" fillId="12" borderId="6" xfId="0" applyFont="1" applyFill="1" applyBorder="1" applyAlignment="1">
      <alignment vertical="center" wrapText="1"/>
    </xf>
    <xf numFmtId="0" fontId="10" fillId="12" borderId="7" xfId="0" applyFont="1" applyFill="1" applyBorder="1" applyAlignment="1">
      <alignment vertical="center" wrapText="1"/>
    </xf>
    <xf numFmtId="0" fontId="10" fillId="12" borderId="8" xfId="0" applyFont="1" applyFill="1" applyBorder="1" applyAlignment="1">
      <alignment vertical="center" wrapText="1"/>
    </xf>
    <xf numFmtId="0" fontId="10" fillId="5" borderId="13" xfId="0" applyFont="1" applyFill="1" applyBorder="1" applyAlignment="1">
      <alignment vertical="center" wrapText="1"/>
    </xf>
    <xf numFmtId="0" fontId="10" fillId="5" borderId="14" xfId="0" applyFont="1" applyFill="1" applyBorder="1" applyAlignment="1">
      <alignment vertical="center" wrapText="1"/>
    </xf>
    <xf numFmtId="0" fontId="10" fillId="5" borderId="15" xfId="0" applyFont="1" applyFill="1" applyBorder="1" applyAlignment="1">
      <alignment vertical="center" wrapText="1"/>
    </xf>
    <xf numFmtId="0" fontId="10" fillId="12" borderId="16" xfId="0" applyFont="1" applyFill="1" applyBorder="1" applyAlignment="1">
      <alignment horizontal="left" vertical="top" wrapText="1"/>
    </xf>
    <xf numFmtId="0" fontId="10" fillId="5" borderId="34" xfId="0" applyFont="1" applyFill="1" applyBorder="1" applyAlignment="1">
      <alignment vertical="center" wrapText="1"/>
    </xf>
    <xf numFmtId="0" fontId="10" fillId="5" borderId="16" xfId="0" applyFont="1" applyFill="1" applyBorder="1" applyAlignment="1">
      <alignment vertical="center" wrapText="1"/>
    </xf>
    <xf numFmtId="0" fontId="10" fillId="5" borderId="35" xfId="0" applyFont="1" applyFill="1" applyBorder="1" applyAlignment="1">
      <alignment vertical="center" wrapText="1"/>
    </xf>
    <xf numFmtId="0" fontId="10" fillId="0" borderId="34" xfId="0" applyFont="1" applyBorder="1" applyAlignment="1">
      <alignment vertical="center" wrapText="1"/>
    </xf>
    <xf numFmtId="0" fontId="10" fillId="0" borderId="16" xfId="0" applyFont="1" applyBorder="1" applyAlignment="1">
      <alignment vertical="center" wrapText="1"/>
    </xf>
    <xf numFmtId="0" fontId="10" fillId="0" borderId="35" xfId="0" applyFont="1" applyBorder="1" applyAlignment="1">
      <alignment vertical="center" wrapText="1"/>
    </xf>
    <xf numFmtId="0" fontId="10" fillId="0" borderId="36" xfId="0" applyFont="1" applyBorder="1" applyAlignment="1">
      <alignment vertical="center" wrapText="1"/>
    </xf>
    <xf numFmtId="0" fontId="10" fillId="0" borderId="37" xfId="0" applyFont="1" applyBorder="1" applyAlignment="1">
      <alignment vertical="center" wrapText="1"/>
    </xf>
    <xf numFmtId="0" fontId="10" fillId="0" borderId="38" xfId="0" applyFont="1" applyBorder="1" applyAlignment="1">
      <alignment vertical="center" wrapText="1"/>
    </xf>
    <xf numFmtId="0" fontId="10" fillId="14" borderId="34" xfId="0" applyFont="1" applyFill="1" applyBorder="1" applyAlignment="1">
      <alignment vertical="center" wrapText="1"/>
    </xf>
    <xf numFmtId="0" fontId="10" fillId="14" borderId="16" xfId="0" applyFont="1" applyFill="1" applyBorder="1" applyAlignment="1">
      <alignment vertical="center" wrapText="1"/>
    </xf>
    <xf numFmtId="0" fontId="10" fillId="2" borderId="34" xfId="0" applyFont="1" applyFill="1" applyBorder="1" applyAlignment="1">
      <alignment vertical="center" wrapText="1"/>
    </xf>
    <xf numFmtId="0" fontId="10" fillId="2" borderId="16" xfId="0" applyFont="1" applyFill="1" applyBorder="1" applyAlignment="1">
      <alignment vertical="center" wrapText="1"/>
    </xf>
    <xf numFmtId="0" fontId="10" fillId="2" borderId="35" xfId="0" applyFont="1" applyFill="1" applyBorder="1" applyAlignment="1">
      <alignment vertical="center" wrapText="1"/>
    </xf>
    <xf numFmtId="0" fontId="1" fillId="0" borderId="3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35" xfId="0" applyFont="1" applyBorder="1" applyAlignment="1">
      <alignment horizontal="center" vertical="center" wrapText="1"/>
    </xf>
    <xf numFmtId="0" fontId="10" fillId="2" borderId="31" xfId="0" applyFont="1" applyFill="1" applyBorder="1" applyAlignment="1">
      <alignment vertical="center" wrapText="1"/>
    </xf>
    <xf numFmtId="0" fontId="10" fillId="2" borderId="32" xfId="0" applyFont="1" applyFill="1" applyBorder="1" applyAlignment="1">
      <alignment vertical="center" wrapText="1"/>
    </xf>
    <xf numFmtId="0" fontId="10" fillId="2" borderId="33" xfId="0" applyFont="1" applyFill="1" applyBorder="1" applyAlignment="1">
      <alignment vertical="center" wrapText="1"/>
    </xf>
    <xf numFmtId="0" fontId="38" fillId="0" borderId="0" xfId="0" applyFont="1" applyAlignment="1">
      <alignment horizontal="left"/>
    </xf>
    <xf numFmtId="0" fontId="10" fillId="2" borderId="26" xfId="0" applyFont="1" applyFill="1" applyBorder="1" applyAlignment="1">
      <alignment horizontal="center" vertical="top" wrapText="1"/>
    </xf>
    <xf numFmtId="0" fontId="10" fillId="2" borderId="0" xfId="0" applyFont="1" applyFill="1" applyBorder="1" applyAlignment="1">
      <alignment horizontal="center" vertical="top" wrapText="1"/>
    </xf>
    <xf numFmtId="0" fontId="31" fillId="0" borderId="26" xfId="0" applyFont="1" applyBorder="1" applyAlignment="1">
      <alignment horizontal="left" vertical="top" wrapText="1"/>
    </xf>
    <xf numFmtId="0" fontId="1" fillId="0" borderId="0" xfId="0" applyFont="1" applyBorder="1" applyAlignment="1">
      <alignment horizontal="left" vertical="top" wrapText="1"/>
    </xf>
    <xf numFmtId="166" fontId="0" fillId="0" borderId="0" xfId="0" applyNumberFormat="1" applyAlignment="1">
      <alignment horizontal="center"/>
    </xf>
    <xf numFmtId="0" fontId="14" fillId="0" borderId="16" xfId="0" applyFont="1" applyBorder="1" applyAlignment="1">
      <alignment horizontal="center"/>
    </xf>
    <xf numFmtId="0" fontId="38" fillId="0" borderId="0" xfId="0" applyFont="1" applyBorder="1" applyAlignment="1">
      <alignment horizontal="left"/>
    </xf>
    <xf numFmtId="0" fontId="14" fillId="0" borderId="16" xfId="0" applyFont="1" applyBorder="1" applyAlignment="1">
      <alignment horizontal="left"/>
    </xf>
    <xf numFmtId="0" fontId="14" fillId="0" borderId="16" xfId="0" applyFont="1" applyBorder="1" applyAlignment="1">
      <alignment horizontal="center" vertical="center" textRotation="90" wrapText="1"/>
    </xf>
    <xf numFmtId="1" fontId="14" fillId="16" borderId="16" xfId="0" applyNumberFormat="1" applyFont="1" applyFill="1" applyBorder="1" applyAlignment="1">
      <alignment horizontal="center"/>
    </xf>
    <xf numFmtId="0" fontId="14" fillId="0" borderId="17" xfId="0" applyFont="1" applyBorder="1" applyAlignment="1">
      <alignment horizontal="left"/>
    </xf>
    <xf numFmtId="0" fontId="14" fillId="0" borderId="18" xfId="0" applyFont="1" applyBorder="1" applyAlignment="1">
      <alignment horizontal="left"/>
    </xf>
    <xf numFmtId="0" fontId="14" fillId="0" borderId="19" xfId="0" applyFont="1" applyBorder="1" applyAlignment="1">
      <alignment horizontal="left"/>
    </xf>
    <xf numFmtId="1" fontId="14" fillId="16" borderId="17" xfId="0" applyNumberFormat="1" applyFont="1" applyFill="1" applyBorder="1" applyAlignment="1">
      <alignment horizontal="center"/>
    </xf>
    <xf numFmtId="1" fontId="14" fillId="16" borderId="18" xfId="0" applyNumberFormat="1" applyFont="1" applyFill="1" applyBorder="1" applyAlignment="1">
      <alignment horizontal="center"/>
    </xf>
    <xf numFmtId="1" fontId="14" fillId="16" borderId="19" xfId="0" applyNumberFormat="1" applyFont="1" applyFill="1" applyBorder="1" applyAlignment="1">
      <alignment horizontal="center"/>
    </xf>
    <xf numFmtId="0" fontId="14" fillId="16" borderId="16" xfId="0" applyFont="1" applyFill="1" applyBorder="1" applyAlignment="1">
      <alignment horizontal="center"/>
    </xf>
    <xf numFmtId="0" fontId="14" fillId="0" borderId="16" xfId="0" applyFont="1" applyBorder="1" applyAlignment="1">
      <alignment horizontal="left" vertical="center"/>
    </xf>
    <xf numFmtId="0" fontId="14" fillId="0" borderId="17" xfId="0" applyFont="1" applyBorder="1" applyAlignment="1">
      <alignment horizontal="center"/>
    </xf>
    <xf numFmtId="0" fontId="14" fillId="0" borderId="18" xfId="0" applyFont="1" applyBorder="1" applyAlignment="1">
      <alignment horizontal="center"/>
    </xf>
    <xf numFmtId="0" fontId="14" fillId="0" borderId="19" xfId="0" applyFont="1" applyBorder="1" applyAlignment="1">
      <alignment horizontal="center"/>
    </xf>
    <xf numFmtId="0" fontId="14" fillId="0" borderId="16" xfId="0" applyFont="1" applyBorder="1" applyAlignment="1">
      <alignment horizontal="center" textRotation="90"/>
    </xf>
    <xf numFmtId="0" fontId="14" fillId="0" borderId="20" xfId="0" applyFont="1" applyBorder="1" applyAlignment="1">
      <alignment horizontal="center" vertical="center" textRotation="90"/>
    </xf>
    <xf numFmtId="0" fontId="14" fillId="0" borderId="16" xfId="0" applyFont="1" applyBorder="1" applyAlignment="1">
      <alignment horizontal="center" vertical="center" textRotation="90"/>
    </xf>
    <xf numFmtId="0" fontId="14" fillId="0" borderId="20" xfId="0" applyFont="1" applyBorder="1" applyAlignment="1">
      <alignment horizontal="center" textRotation="90"/>
    </xf>
    <xf numFmtId="0" fontId="14" fillId="0" borderId="20" xfId="0" applyFont="1" applyBorder="1" applyAlignment="1">
      <alignment horizontal="left" vertical="center"/>
    </xf>
    <xf numFmtId="0" fontId="14" fillId="0" borderId="17" xfId="0" applyFont="1" applyBorder="1" applyAlignment="1">
      <alignment horizontal="center" wrapText="1"/>
    </xf>
    <xf numFmtId="0" fontId="14" fillId="0" borderId="18" xfId="0" applyFont="1" applyBorder="1" applyAlignment="1">
      <alignment horizontal="center" wrapText="1"/>
    </xf>
    <xf numFmtId="0" fontId="14" fillId="0" borderId="19" xfId="0" applyFont="1" applyBorder="1" applyAlignment="1">
      <alignment horizontal="center" wrapText="1"/>
    </xf>
    <xf numFmtId="0" fontId="14" fillId="0" borderId="25" xfId="0" applyFont="1" applyBorder="1" applyAlignment="1">
      <alignment horizontal="center" textRotation="90"/>
    </xf>
    <xf numFmtId="0" fontId="14" fillId="0" borderId="21" xfId="0" applyFont="1" applyBorder="1" applyAlignment="1">
      <alignment horizontal="center" textRotation="90"/>
    </xf>
    <xf numFmtId="0" fontId="37" fillId="0" borderId="17" xfId="0" applyFont="1" applyBorder="1" applyAlignment="1">
      <alignment horizontal="center"/>
    </xf>
    <xf numFmtId="0" fontId="37" fillId="0" borderId="18" xfId="0" applyFont="1" applyBorder="1" applyAlignment="1">
      <alignment horizontal="center"/>
    </xf>
    <xf numFmtId="0" fontId="37" fillId="0" borderId="19" xfId="0" applyFont="1" applyBorder="1" applyAlignment="1">
      <alignment horizontal="center"/>
    </xf>
    <xf numFmtId="0" fontId="14" fillId="0" borderId="25" xfId="0" applyFont="1" applyBorder="1" applyAlignment="1">
      <alignment horizontal="center" textRotation="90" wrapText="1"/>
    </xf>
    <xf numFmtId="0" fontId="14" fillId="0" borderId="0" xfId="0" applyFont="1" applyAlignment="1">
      <alignment horizontal="left" vertical="center"/>
    </xf>
    <xf numFmtId="0" fontId="14" fillId="0" borderId="0" xfId="0" applyFont="1" applyAlignment="1">
      <alignment horizontal="left"/>
    </xf>
    <xf numFmtId="0" fontId="14" fillId="12" borderId="17" xfId="0" applyFont="1" applyFill="1" applyBorder="1" applyAlignment="1">
      <alignment horizontal="center"/>
    </xf>
    <xf numFmtId="0" fontId="14" fillId="12" borderId="18" xfId="0" applyFont="1" applyFill="1" applyBorder="1" applyAlignment="1">
      <alignment horizontal="center"/>
    </xf>
    <xf numFmtId="0" fontId="14" fillId="12" borderId="19" xfId="0" applyFont="1" applyFill="1" applyBorder="1" applyAlignment="1">
      <alignment horizontal="center"/>
    </xf>
    <xf numFmtId="0" fontId="14" fillId="12" borderId="28" xfId="0" applyFont="1" applyFill="1" applyBorder="1" applyAlignment="1">
      <alignment horizontal="center" vertical="top" wrapText="1"/>
    </xf>
    <xf numFmtId="0" fontId="14" fillId="12" borderId="29" xfId="0" applyFont="1" applyFill="1" applyBorder="1" applyAlignment="1">
      <alignment horizontal="center" vertical="top" wrapText="1"/>
    </xf>
    <xf numFmtId="0" fontId="14" fillId="12" borderId="17" xfId="0" applyFont="1" applyFill="1" applyBorder="1" applyAlignment="1">
      <alignment horizontal="center" wrapText="1"/>
    </xf>
    <xf numFmtId="0" fontId="14" fillId="12" borderId="18" xfId="0" applyFont="1" applyFill="1" applyBorder="1" applyAlignment="1">
      <alignment horizontal="center" wrapText="1"/>
    </xf>
    <xf numFmtId="0" fontId="14" fillId="12" borderId="19" xfId="0" applyFont="1" applyFill="1" applyBorder="1" applyAlignment="1">
      <alignment horizontal="center" wrapText="1"/>
    </xf>
    <xf numFmtId="0" fontId="14" fillId="12" borderId="23" xfId="0" applyFont="1" applyFill="1" applyBorder="1" applyAlignment="1">
      <alignment horizontal="center" vertical="top" wrapText="1"/>
    </xf>
    <xf numFmtId="0" fontId="14" fillId="12" borderId="24" xfId="0" applyFont="1" applyFill="1" applyBorder="1" applyAlignment="1">
      <alignment horizontal="center" vertical="top" wrapText="1"/>
    </xf>
    <xf numFmtId="0" fontId="14" fillId="12" borderId="0" xfId="0" applyFont="1" applyFill="1" applyBorder="1" applyAlignment="1">
      <alignment horizontal="center" vertical="top" wrapText="1"/>
    </xf>
    <xf numFmtId="0" fontId="14" fillId="12" borderId="27" xfId="0" applyFont="1" applyFill="1" applyBorder="1" applyAlignment="1">
      <alignment horizontal="center" vertical="top" wrapText="1"/>
    </xf>
    <xf numFmtId="0" fontId="14" fillId="12" borderId="30" xfId="0" applyFont="1" applyFill="1" applyBorder="1" applyAlignment="1">
      <alignment horizontal="center" vertical="top" wrapText="1"/>
    </xf>
    <xf numFmtId="0" fontId="14" fillId="12" borderId="25" xfId="0" applyFont="1" applyFill="1" applyBorder="1" applyAlignment="1">
      <alignment horizontal="center" textRotation="90"/>
    </xf>
    <xf numFmtId="0" fontId="14" fillId="12" borderId="21" xfId="0" applyFont="1" applyFill="1" applyBorder="1" applyAlignment="1">
      <alignment horizontal="center" textRotation="90"/>
    </xf>
    <xf numFmtId="0" fontId="14" fillId="12" borderId="20" xfId="0" applyFont="1" applyFill="1" applyBorder="1" applyAlignment="1">
      <alignment horizontal="center" textRotation="90"/>
    </xf>
    <xf numFmtId="0" fontId="14" fillId="12" borderId="16" xfId="0" applyFont="1" applyFill="1" applyBorder="1" applyAlignment="1">
      <alignment horizontal="center" vertical="center"/>
    </xf>
    <xf numFmtId="0" fontId="14" fillId="12" borderId="16" xfId="0" applyFont="1" applyFill="1" applyBorder="1" applyAlignment="1">
      <alignment horizontal="center" vertical="center" wrapText="1"/>
    </xf>
    <xf numFmtId="0" fontId="14" fillId="12" borderId="25" xfId="0" applyFont="1" applyFill="1" applyBorder="1" applyAlignment="1">
      <alignment horizontal="center" textRotation="90" wrapText="1"/>
    </xf>
    <xf numFmtId="0" fontId="14" fillId="12" borderId="17" xfId="0" applyFont="1" applyFill="1" applyBorder="1" applyAlignment="1">
      <alignment horizontal="left"/>
    </xf>
    <xf numFmtId="0" fontId="14" fillId="12" borderId="18" xfId="0" applyFont="1" applyFill="1" applyBorder="1" applyAlignment="1">
      <alignment horizontal="left"/>
    </xf>
    <xf numFmtId="0" fontId="14" fillId="12" borderId="19" xfId="0" applyFont="1" applyFill="1" applyBorder="1" applyAlignment="1">
      <alignment horizontal="left"/>
    </xf>
    <xf numFmtId="0" fontId="14" fillId="0" borderId="0" xfId="0" applyFont="1" applyAlignment="1">
      <alignment horizontal="left" vertical="center" wrapText="1"/>
    </xf>
    <xf numFmtId="0" fontId="10" fillId="12" borderId="4" xfId="0" applyFont="1" applyFill="1" applyBorder="1" applyAlignment="1">
      <alignment horizontal="left" vertical="center" wrapText="1"/>
    </xf>
    <xf numFmtId="0" fontId="8" fillId="0" borderId="2" xfId="0" applyFont="1" applyBorder="1" applyAlignment="1">
      <alignment vertical="center" wrapText="1"/>
    </xf>
    <xf numFmtId="0" fontId="8" fillId="0" borderId="4" xfId="0" applyFont="1" applyBorder="1" applyAlignment="1">
      <alignment vertical="center"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8" fillId="12" borderId="2" xfId="0" applyFont="1" applyFill="1" applyBorder="1" applyAlignment="1">
      <alignment horizontal="center" vertical="center" wrapText="1"/>
    </xf>
    <xf numFmtId="0" fontId="8" fillId="12" borderId="4" xfId="0" applyFont="1" applyFill="1" applyBorder="1" applyAlignment="1">
      <alignment horizontal="center" vertical="center" wrapText="1"/>
    </xf>
    <xf numFmtId="0" fontId="17" fillId="0" borderId="13" xfId="0" applyFont="1" applyBorder="1" applyAlignment="1">
      <alignment horizontal="left" vertical="top" wrapText="1"/>
    </xf>
    <xf numFmtId="0" fontId="17" fillId="0" borderId="14" xfId="0" applyFont="1" applyBorder="1" applyAlignment="1">
      <alignment horizontal="left" vertical="top" wrapText="1"/>
    </xf>
    <xf numFmtId="0" fontId="17" fillId="0" borderId="15" xfId="0" applyFont="1" applyBorder="1" applyAlignment="1">
      <alignment horizontal="left" vertical="top" wrapText="1"/>
    </xf>
    <xf numFmtId="0" fontId="17" fillId="0" borderId="6" xfId="0" applyFont="1" applyBorder="1" applyAlignment="1">
      <alignment horizontal="left" vertical="top" wrapText="1"/>
    </xf>
    <xf numFmtId="0" fontId="17" fillId="0" borderId="7" xfId="0" applyFont="1" applyBorder="1" applyAlignment="1">
      <alignment horizontal="left" vertical="top" wrapText="1"/>
    </xf>
    <xf numFmtId="0" fontId="17" fillId="0" borderId="8" xfId="0" applyFont="1" applyBorder="1" applyAlignment="1">
      <alignment horizontal="left" vertical="top" wrapText="1"/>
    </xf>
    <xf numFmtId="0" fontId="0" fillId="14" borderId="32" xfId="0" applyFill="1" applyBorder="1" applyAlignment="1">
      <alignment horizontal="center" vertical="center"/>
    </xf>
    <xf numFmtId="0" fontId="0" fillId="14" borderId="16" xfId="0" applyFill="1" applyBorder="1" applyAlignment="1">
      <alignment horizontal="center" vertical="center"/>
    </xf>
    <xf numFmtId="0" fontId="0" fillId="25" borderId="34" xfId="0" applyFill="1" applyBorder="1" applyAlignment="1">
      <alignment horizontal="left" vertical="center"/>
    </xf>
    <xf numFmtId="0" fontId="0" fillId="25" borderId="16" xfId="0" applyFill="1" applyBorder="1" applyAlignment="1">
      <alignment horizontal="left" vertical="center"/>
    </xf>
    <xf numFmtId="0" fontId="0" fillId="0" borderId="16" xfId="0" applyBorder="1" applyAlignment="1">
      <alignment horizontal="center"/>
    </xf>
    <xf numFmtId="0" fontId="0" fillId="0" borderId="37" xfId="0" applyBorder="1" applyAlignment="1">
      <alignment horizontal="center"/>
    </xf>
    <xf numFmtId="0" fontId="0" fillId="25" borderId="36" xfId="0" applyFill="1" applyBorder="1" applyAlignment="1">
      <alignment horizontal="left" vertical="center"/>
    </xf>
    <xf numFmtId="0" fontId="0" fillId="25" borderId="37" xfId="0" applyFill="1" applyBorder="1" applyAlignment="1">
      <alignment horizontal="left" vertical="center"/>
    </xf>
    <xf numFmtId="0" fontId="48" fillId="0" borderId="16" xfId="0" applyFont="1" applyFill="1" applyBorder="1" applyAlignment="1">
      <alignment horizontal="center"/>
    </xf>
    <xf numFmtId="0" fontId="48" fillId="0" borderId="37" xfId="0" applyFont="1" applyFill="1" applyBorder="1" applyAlignment="1">
      <alignment horizontal="center"/>
    </xf>
    <xf numFmtId="0" fontId="49" fillId="14" borderId="32" xfId="0" applyFont="1" applyFill="1" applyBorder="1" applyAlignment="1">
      <alignment horizontal="center" vertical="center"/>
    </xf>
    <xf numFmtId="0" fontId="49" fillId="14" borderId="16" xfId="0" applyFont="1" applyFill="1" applyBorder="1" applyAlignment="1">
      <alignment horizontal="center" vertical="center"/>
    </xf>
    <xf numFmtId="0" fontId="0" fillId="12" borderId="31" xfId="0" applyFill="1" applyBorder="1" applyAlignment="1">
      <alignment horizontal="center"/>
    </xf>
    <xf numFmtId="0" fontId="0" fillId="12" borderId="32" xfId="0" applyFill="1" applyBorder="1" applyAlignment="1">
      <alignment horizontal="center"/>
    </xf>
    <xf numFmtId="0" fontId="0" fillId="12" borderId="33" xfId="0" applyFill="1" applyBorder="1" applyAlignment="1">
      <alignment horizontal="center"/>
    </xf>
    <xf numFmtId="0" fontId="0" fillId="12" borderId="14" xfId="0" applyFill="1" applyBorder="1" applyAlignment="1">
      <alignment horizontal="center"/>
    </xf>
    <xf numFmtId="0" fontId="0" fillId="12" borderId="15" xfId="0" applyFill="1" applyBorder="1" applyAlignment="1">
      <alignment horizontal="center"/>
    </xf>
    <xf numFmtId="0" fontId="0" fillId="12" borderId="0" xfId="0" applyFill="1" applyBorder="1" applyAlignment="1">
      <alignment horizontal="center"/>
    </xf>
    <xf numFmtId="0" fontId="0" fillId="12" borderId="12" xfId="0" applyFill="1" applyBorder="1" applyAlignment="1">
      <alignment horizontal="center"/>
    </xf>
    <xf numFmtId="0" fontId="10" fillId="5" borderId="16" xfId="0" applyFont="1" applyFill="1" applyBorder="1" applyAlignment="1">
      <alignment horizontal="left" vertical="top" wrapText="1"/>
    </xf>
    <xf numFmtId="0" fontId="43" fillId="17" borderId="32" xfId="0" applyFont="1" applyFill="1" applyBorder="1" applyAlignment="1">
      <alignment horizontal="center"/>
    </xf>
    <xf numFmtId="0" fontId="8" fillId="0" borderId="3" xfId="0" applyFont="1" applyBorder="1" applyAlignment="1">
      <alignment vertical="center" wrapText="1"/>
    </xf>
    <xf numFmtId="0" fontId="10" fillId="12" borderId="2" xfId="0" applyFont="1" applyFill="1" applyBorder="1" applyAlignment="1">
      <alignment horizontal="left" vertical="top" wrapText="1"/>
    </xf>
    <xf numFmtId="0" fontId="10" fillId="12" borderId="4" xfId="0" applyFont="1" applyFill="1" applyBorder="1" applyAlignment="1">
      <alignment horizontal="left" vertical="top" wrapText="1"/>
    </xf>
    <xf numFmtId="0" fontId="10" fillId="0" borderId="13" xfId="0" applyFont="1" applyBorder="1" applyAlignment="1">
      <alignment horizontal="left" vertical="top" wrapText="1"/>
    </xf>
    <xf numFmtId="0" fontId="10" fillId="0" borderId="15"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0" borderId="6" xfId="0" applyFont="1" applyBorder="1" applyAlignment="1">
      <alignment horizontal="left" vertical="top" wrapText="1"/>
    </xf>
    <xf numFmtId="0" fontId="10" fillId="0" borderId="8" xfId="0" applyFont="1" applyBorder="1" applyAlignment="1">
      <alignment horizontal="left" vertical="top" wrapText="1"/>
    </xf>
    <xf numFmtId="0" fontId="10" fillId="12" borderId="2" xfId="0" applyFont="1" applyFill="1" applyBorder="1" applyAlignment="1">
      <alignment vertical="top" wrapText="1"/>
    </xf>
    <xf numFmtId="0" fontId="10" fillId="12" borderId="4" xfId="0" applyFont="1" applyFill="1" applyBorder="1" applyAlignment="1">
      <alignment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5" fillId="12" borderId="6" xfId="0" applyFont="1" applyFill="1" applyBorder="1" applyAlignment="1">
      <alignment vertical="center" wrapText="1"/>
    </xf>
    <xf numFmtId="0" fontId="5" fillId="12" borderId="7" xfId="0" applyFont="1" applyFill="1" applyBorder="1" applyAlignment="1">
      <alignment vertical="center" wrapText="1"/>
    </xf>
    <xf numFmtId="0" fontId="5" fillId="12" borderId="8" xfId="0" applyFont="1" applyFill="1" applyBorder="1" applyAlignment="1">
      <alignment vertical="center" wrapText="1"/>
    </xf>
    <xf numFmtId="0" fontId="10" fillId="32" borderId="2" xfId="0" applyFont="1" applyFill="1" applyBorder="1" applyAlignment="1">
      <alignment vertical="center" wrapText="1"/>
    </xf>
    <xf numFmtId="0" fontId="10" fillId="32" borderId="4" xfId="0" applyFont="1" applyFill="1" applyBorder="1" applyAlignment="1">
      <alignment vertical="center" wrapText="1"/>
    </xf>
    <xf numFmtId="0" fontId="16" fillId="25" borderId="2" xfId="0" applyFont="1" applyFill="1" applyBorder="1" applyAlignment="1">
      <alignment horizontal="left" vertical="center" wrapText="1"/>
    </xf>
    <xf numFmtId="0" fontId="10" fillId="25" borderId="4" xfId="0" applyFont="1" applyFill="1" applyBorder="1" applyAlignment="1">
      <alignment horizontal="left" vertical="center" wrapText="1"/>
    </xf>
    <xf numFmtId="0" fontId="8" fillId="12" borderId="6" xfId="0" applyFont="1" applyFill="1" applyBorder="1" applyAlignment="1">
      <alignment vertical="center" wrapText="1"/>
    </xf>
    <xf numFmtId="0" fontId="8" fillId="12" borderId="8" xfId="0" applyFont="1" applyFill="1" applyBorder="1" applyAlignment="1">
      <alignment vertical="center" wrapText="1"/>
    </xf>
    <xf numFmtId="0" fontId="10" fillId="0" borderId="2" xfId="0" applyFont="1" applyBorder="1" applyAlignment="1">
      <alignment horizontal="right" vertical="center" wrapText="1"/>
    </xf>
    <xf numFmtId="0" fontId="10" fillId="0" borderId="4" xfId="0" applyFont="1" applyBorder="1" applyAlignment="1">
      <alignment horizontal="right" vertical="center" wrapText="1"/>
    </xf>
    <xf numFmtId="0" fontId="0" fillId="32" borderId="0" xfId="0" applyFont="1" applyFill="1" applyBorder="1" applyAlignment="1">
      <alignment horizontal="center" vertical="center" wrapText="1"/>
    </xf>
    <xf numFmtId="0" fontId="0" fillId="32" borderId="16" xfId="0" applyFont="1" applyFill="1" applyBorder="1" applyAlignment="1">
      <alignment vertical="center" wrapText="1"/>
    </xf>
    <xf numFmtId="0" fontId="0" fillId="14" borderId="16" xfId="0" applyFont="1" applyFill="1" applyBorder="1" applyAlignment="1">
      <alignment horizontal="left" vertical="center" wrapText="1"/>
    </xf>
    <xf numFmtId="0" fontId="0" fillId="0" borderId="23" xfId="0" applyFont="1" applyFill="1" applyBorder="1" applyAlignment="1">
      <alignment horizontal="center" vertical="center" wrapText="1"/>
    </xf>
    <xf numFmtId="0" fontId="0" fillId="0" borderId="0" xfId="0" applyAlignment="1">
      <alignment horizontal="center"/>
    </xf>
    <xf numFmtId="0" fontId="0" fillId="14" borderId="25" xfId="0" applyFont="1" applyFill="1" applyBorder="1" applyAlignment="1">
      <alignment horizontal="left" vertical="center" wrapText="1"/>
    </xf>
    <xf numFmtId="8" fontId="0" fillId="0" borderId="0" xfId="0" applyNumberFormat="1" applyAlignment="1">
      <alignment horizontal="center"/>
    </xf>
    <xf numFmtId="0" fontId="0" fillId="14" borderId="17" xfId="0" applyFont="1" applyFill="1" applyBorder="1" applyAlignment="1">
      <alignment horizontal="left" vertical="center" wrapText="1"/>
    </xf>
    <xf numFmtId="0" fontId="0" fillId="14" borderId="18" xfId="0" applyFont="1" applyFill="1" applyBorder="1" applyAlignment="1">
      <alignment horizontal="left" vertical="center" wrapText="1"/>
    </xf>
    <xf numFmtId="0" fontId="0" fillId="14" borderId="19" xfId="0" applyFont="1" applyFill="1" applyBorder="1" applyAlignment="1">
      <alignment horizontal="left" vertical="center" wrapText="1"/>
    </xf>
    <xf numFmtId="0" fontId="0" fillId="32" borderId="28" xfId="0" applyFont="1" applyFill="1" applyBorder="1" applyAlignment="1">
      <alignment horizontal="center" vertical="center" wrapText="1"/>
    </xf>
    <xf numFmtId="0" fontId="0" fillId="32" borderId="29" xfId="0" applyFont="1" applyFill="1" applyBorder="1" applyAlignment="1">
      <alignment horizontal="center" vertical="center" wrapText="1"/>
    </xf>
    <xf numFmtId="0" fontId="0" fillId="14" borderId="23" xfId="0" applyFill="1" applyBorder="1" applyAlignment="1">
      <alignment horizontal="left"/>
    </xf>
    <xf numFmtId="0" fontId="0" fillId="14" borderId="16" xfId="0" applyFill="1" applyBorder="1" applyAlignment="1">
      <alignment horizontal="center"/>
    </xf>
    <xf numFmtId="0" fontId="10" fillId="0" borderId="0" xfId="0" applyFont="1" applyAlignment="1">
      <alignment horizontal="center"/>
    </xf>
    <xf numFmtId="0" fontId="0" fillId="14" borderId="0" xfId="0" applyFill="1" applyAlignment="1">
      <alignment horizontal="left"/>
    </xf>
    <xf numFmtId="0" fontId="0" fillId="14" borderId="17" xfId="0" applyFill="1" applyBorder="1" applyAlignment="1">
      <alignment horizontal="left"/>
    </xf>
    <xf numFmtId="0" fontId="0" fillId="14" borderId="19" xfId="0" applyFill="1" applyBorder="1" applyAlignment="1">
      <alignment horizontal="left"/>
    </xf>
    <xf numFmtId="0" fontId="12" fillId="12" borderId="10" xfId="0" applyFont="1" applyFill="1" applyBorder="1" applyAlignment="1">
      <alignment vertical="center" wrapText="1"/>
    </xf>
    <xf numFmtId="0" fontId="12" fillId="12" borderId="9" xfId="0" applyFont="1" applyFill="1" applyBorder="1" applyAlignment="1">
      <alignment vertical="center" wrapText="1"/>
    </xf>
    <xf numFmtId="0" fontId="12" fillId="12" borderId="5" xfId="0" applyFont="1" applyFill="1" applyBorder="1" applyAlignment="1">
      <alignment vertical="center" wrapText="1"/>
    </xf>
    <xf numFmtId="0" fontId="41" fillId="34" borderId="0" xfId="0" applyFont="1" applyFill="1" applyAlignment="1">
      <alignment horizontal="center"/>
    </xf>
    <xf numFmtId="0" fontId="6"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54" fillId="0" borderId="36" xfId="0" applyFont="1" applyBorder="1" applyAlignment="1">
      <alignment vertical="center" wrapText="1"/>
    </xf>
    <xf numFmtId="0" fontId="54" fillId="0" borderId="38" xfId="0" applyFont="1" applyBorder="1" applyAlignment="1">
      <alignment vertical="center" wrapText="1"/>
    </xf>
    <xf numFmtId="0" fontId="54" fillId="0" borderId="34" xfId="0" applyFont="1" applyBorder="1" applyAlignment="1">
      <alignment vertical="center" wrapText="1"/>
    </xf>
    <xf numFmtId="0" fontId="54" fillId="0" borderId="35" xfId="0" applyFont="1" applyBorder="1" applyAlignment="1">
      <alignment vertical="center" wrapText="1"/>
    </xf>
    <xf numFmtId="0" fontId="54" fillId="12" borderId="34" xfId="0" applyFont="1" applyFill="1" applyBorder="1" applyAlignment="1">
      <alignment vertical="center" wrapText="1"/>
    </xf>
    <xf numFmtId="0" fontId="54" fillId="12" borderId="35" xfId="0" applyFont="1" applyFill="1" applyBorder="1" applyAlignment="1">
      <alignment vertical="center" wrapText="1"/>
    </xf>
    <xf numFmtId="0" fontId="54" fillId="12" borderId="31" xfId="0" applyFont="1" applyFill="1" applyBorder="1" applyAlignment="1">
      <alignment vertical="center" wrapText="1"/>
    </xf>
    <xf numFmtId="0" fontId="54" fillId="12" borderId="33" xfId="0" applyFont="1" applyFill="1" applyBorder="1" applyAlignment="1">
      <alignment vertical="center" wrapText="1"/>
    </xf>
    <xf numFmtId="0" fontId="60" fillId="25" borderId="37" xfId="0" applyFont="1" applyFill="1" applyBorder="1" applyAlignment="1">
      <alignment horizontal="center" vertical="center" wrapText="1"/>
    </xf>
    <xf numFmtId="0" fontId="60" fillId="25" borderId="38" xfId="0" applyFont="1" applyFill="1" applyBorder="1" applyAlignment="1">
      <alignment horizontal="center" vertical="center" wrapText="1"/>
    </xf>
    <xf numFmtId="0" fontId="6" fillId="12" borderId="0" xfId="0" applyFont="1" applyFill="1" applyBorder="1" applyAlignment="1">
      <alignment horizontal="left" vertical="top" wrapText="1"/>
    </xf>
    <xf numFmtId="0" fontId="58" fillId="0" borderId="31" xfId="0" applyFont="1" applyBorder="1" applyAlignment="1">
      <alignment horizontal="center" vertical="center"/>
    </xf>
    <xf numFmtId="0" fontId="58" fillId="0" borderId="32" xfId="0" applyFont="1" applyBorder="1" applyAlignment="1">
      <alignment horizontal="center" vertical="center"/>
    </xf>
    <xf numFmtId="0" fontId="58" fillId="0" borderId="33" xfId="0" applyFont="1" applyBorder="1" applyAlignment="1">
      <alignment horizontal="center" vertical="center"/>
    </xf>
    <xf numFmtId="0" fontId="60" fillId="12" borderId="16" xfId="0" applyFont="1" applyFill="1" applyBorder="1" applyAlignment="1">
      <alignment horizontal="center" vertical="center" wrapText="1"/>
    </xf>
    <xf numFmtId="0" fontId="60" fillId="12" borderId="35" xfId="0" applyFont="1" applyFill="1" applyBorder="1" applyAlignment="1">
      <alignment horizontal="center" vertical="center" wrapText="1"/>
    </xf>
    <xf numFmtId="0" fontId="60" fillId="38" borderId="25" xfId="0" applyFont="1" applyFill="1" applyBorder="1" applyAlignment="1">
      <alignment horizontal="center" vertical="center" wrapText="1"/>
    </xf>
    <xf numFmtId="0" fontId="60" fillId="38" borderId="45" xfId="0" applyFont="1" applyFill="1" applyBorder="1" applyAlignment="1">
      <alignment horizontal="center" vertical="center" wrapText="1"/>
    </xf>
    <xf numFmtId="0" fontId="60" fillId="25" borderId="16" xfId="0" applyFont="1" applyFill="1" applyBorder="1" applyAlignment="1">
      <alignment horizontal="center" vertical="center" wrapText="1"/>
    </xf>
    <xf numFmtId="0" fontId="60" fillId="25" borderId="35" xfId="0" applyFont="1" applyFill="1" applyBorder="1" applyAlignment="1">
      <alignment horizontal="center" vertical="center" wrapText="1"/>
    </xf>
    <xf numFmtId="0" fontId="3" fillId="12" borderId="8" xfId="0" applyFont="1" applyFill="1" applyBorder="1" applyAlignment="1">
      <alignment horizontal="center" vertical="center" wrapText="1"/>
    </xf>
    <xf numFmtId="0" fontId="3" fillId="12" borderId="2"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3" fillId="12" borderId="2" xfId="0" applyFont="1" applyFill="1" applyBorder="1" applyAlignment="1">
      <alignment horizontal="left" vertical="center" wrapText="1"/>
    </xf>
    <xf numFmtId="0" fontId="3" fillId="12" borderId="3" xfId="0" applyFont="1" applyFill="1" applyBorder="1" applyAlignment="1">
      <alignment horizontal="left" vertical="center" wrapText="1"/>
    </xf>
    <xf numFmtId="0" fontId="3" fillId="12" borderId="4" xfId="0" applyFont="1" applyFill="1" applyBorder="1" applyAlignment="1">
      <alignment horizontal="left" vertical="center"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2" fillId="0" borderId="11" xfId="0" applyFont="1" applyBorder="1" applyAlignment="1">
      <alignment horizontal="left" vertical="top" wrapText="1"/>
    </xf>
    <xf numFmtId="0" fontId="2" fillId="0" borderId="0" xfId="0" applyFont="1" applyBorder="1" applyAlignment="1">
      <alignment horizontal="left" vertical="top" wrapText="1"/>
    </xf>
    <xf numFmtId="0" fontId="2" fillId="0" borderId="12"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166" fontId="0" fillId="50" borderId="2" xfId="0" applyNumberFormat="1" applyFill="1" applyBorder="1" applyAlignment="1">
      <alignment horizontal="center"/>
    </xf>
    <xf numFmtId="166" fontId="0" fillId="50" borderId="3" xfId="0" applyNumberFormat="1" applyFill="1" applyBorder="1" applyAlignment="1">
      <alignment horizontal="center"/>
    </xf>
    <xf numFmtId="166" fontId="0" fillId="50" borderId="4" xfId="0" applyNumberFormat="1" applyFill="1" applyBorder="1" applyAlignment="1">
      <alignment horizontal="center"/>
    </xf>
    <xf numFmtId="0" fontId="6" fillId="12" borderId="16" xfId="0" applyFont="1" applyFill="1" applyBorder="1" applyAlignment="1">
      <alignment horizontal="left" vertical="top"/>
    </xf>
    <xf numFmtId="0" fontId="0" fillId="0" borderId="16" xfId="0" applyBorder="1" applyAlignment="1">
      <alignment vertical="top" wrapText="1"/>
    </xf>
    <xf numFmtId="0" fontId="6" fillId="0" borderId="16" xfId="0" applyFont="1" applyBorder="1" applyAlignment="1">
      <alignment horizontal="left" vertical="top"/>
    </xf>
    <xf numFmtId="0" fontId="10" fillId="5" borderId="31" xfId="0" applyFont="1" applyFill="1" applyBorder="1" applyAlignment="1">
      <alignment vertical="center" wrapText="1"/>
    </xf>
    <xf numFmtId="0" fontId="10" fillId="5" borderId="32" xfId="0" applyFont="1" applyFill="1" applyBorder="1" applyAlignment="1">
      <alignment vertical="center" wrapText="1"/>
    </xf>
    <xf numFmtId="0" fontId="0" fillId="5" borderId="33" xfId="0" applyFill="1" applyBorder="1" applyAlignment="1">
      <alignment horizontal="center" vertical="center" wrapText="1"/>
    </xf>
    <xf numFmtId="0" fontId="6" fillId="0" borderId="34" xfId="0" applyFont="1" applyBorder="1" applyAlignment="1">
      <alignment horizontal="left" vertical="top"/>
    </xf>
    <xf numFmtId="0" fontId="6" fillId="0" borderId="35" xfId="0" applyFont="1" applyBorder="1" applyAlignment="1">
      <alignment horizontal="left" vertical="top"/>
    </xf>
    <xf numFmtId="0" fontId="0" fillId="0" borderId="34" xfId="0" applyBorder="1" applyAlignment="1">
      <alignment horizontal="left" vertical="center" wrapText="1"/>
    </xf>
    <xf numFmtId="0" fontId="0" fillId="0" borderId="35" xfId="0" applyBorder="1" applyAlignment="1">
      <alignment vertical="top" wrapText="1"/>
    </xf>
    <xf numFmtId="0" fontId="0" fillId="0" borderId="36" xfId="0" applyBorder="1" applyAlignment="1">
      <alignment horizontal="left" vertical="center" wrapText="1"/>
    </xf>
    <xf numFmtId="0" fontId="0" fillId="0" borderId="37" xfId="0" applyBorder="1" applyAlignment="1">
      <alignment vertical="top" wrapText="1"/>
    </xf>
    <xf numFmtId="0" fontId="0" fillId="0" borderId="38" xfId="0" applyBorder="1" applyAlignment="1">
      <alignment vertical="top" wrapText="1"/>
    </xf>
    <xf numFmtId="0" fontId="10" fillId="12" borderId="31" xfId="0" applyFont="1" applyFill="1" applyBorder="1" applyAlignment="1">
      <alignment vertical="center" wrapText="1"/>
    </xf>
    <xf numFmtId="0" fontId="10" fillId="12" borderId="32" xfId="0" applyFont="1" applyFill="1" applyBorder="1" applyAlignment="1">
      <alignment vertical="center" wrapText="1"/>
    </xf>
    <xf numFmtId="0" fontId="0" fillId="12" borderId="33" xfId="0" applyFill="1" applyBorder="1" applyAlignment="1">
      <alignment horizontal="center" vertical="center" wrapText="1"/>
    </xf>
    <xf numFmtId="0" fontId="6" fillId="12" borderId="34" xfId="0" applyFont="1" applyFill="1" applyBorder="1" applyAlignment="1">
      <alignment horizontal="left" vertical="top"/>
    </xf>
    <xf numFmtId="0" fontId="6" fillId="12" borderId="35" xfId="0" applyFont="1" applyFill="1" applyBorder="1" applyAlignment="1">
      <alignment horizontal="left" vertical="top"/>
    </xf>
    <xf numFmtId="0" fontId="31" fillId="12" borderId="2" xfId="0" applyNumberFormat="1" applyFont="1" applyFill="1" applyBorder="1" applyAlignment="1">
      <alignment horizontal="center" vertical="center" wrapText="1"/>
    </xf>
    <xf numFmtId="0" fontId="31" fillId="12" borderId="4" xfId="0" applyNumberFormat="1" applyFont="1" applyFill="1" applyBorder="1" applyAlignment="1">
      <alignment horizontal="center" vertical="center" wrapText="1"/>
    </xf>
    <xf numFmtId="0" fontId="5" fillId="12" borderId="13" xfId="0" applyFont="1" applyFill="1" applyBorder="1" applyAlignment="1">
      <alignment horizontal="left" vertical="top" wrapText="1"/>
    </xf>
    <xf numFmtId="0" fontId="5" fillId="12" borderId="15" xfId="0" applyFont="1" applyFill="1" applyBorder="1" applyAlignment="1">
      <alignment horizontal="left" vertical="top" wrapText="1"/>
    </xf>
    <xf numFmtId="0" fontId="5" fillId="2" borderId="13" xfId="0" applyFont="1" applyFill="1" applyBorder="1" applyAlignment="1">
      <alignment horizontal="left" vertical="top" wrapText="1"/>
    </xf>
    <xf numFmtId="0" fontId="5" fillId="2" borderId="15" xfId="0" applyFont="1" applyFill="1" applyBorder="1" applyAlignment="1">
      <alignment horizontal="left" vertical="top" wrapText="1"/>
    </xf>
    <xf numFmtId="0" fontId="0" fillId="12" borderId="2" xfId="0" applyFont="1" applyFill="1" applyBorder="1" applyAlignment="1">
      <alignment vertical="center" wrapText="1"/>
    </xf>
    <xf numFmtId="0" fontId="5" fillId="12" borderId="2" xfId="0" applyFont="1" applyFill="1" applyBorder="1" applyAlignment="1">
      <alignment vertical="center" wrapText="1"/>
    </xf>
    <xf numFmtId="0" fontId="5" fillId="12" borderId="4" xfId="0" applyFont="1" applyFill="1" applyBorder="1" applyAlignment="1">
      <alignment vertical="center" wrapText="1"/>
    </xf>
    <xf numFmtId="0" fontId="0" fillId="12" borderId="16" xfId="0" applyFill="1" applyBorder="1" applyAlignment="1">
      <alignment horizontal="center"/>
    </xf>
    <xf numFmtId="0" fontId="0" fillId="0" borderId="16" xfId="0" applyFill="1" applyBorder="1" applyAlignment="1">
      <alignment horizontal="center"/>
    </xf>
    <xf numFmtId="0" fontId="0" fillId="12" borderId="16" xfId="0" applyFill="1" applyBorder="1" applyAlignment="1">
      <alignment horizontal="left" vertical="top"/>
    </xf>
    <xf numFmtId="0" fontId="3" fillId="12" borderId="16" xfId="0" applyFont="1" applyFill="1" applyBorder="1" applyAlignment="1">
      <alignment horizontal="left" wrapText="1"/>
    </xf>
    <xf numFmtId="0" fontId="3" fillId="12" borderId="31" xfId="0" applyFont="1" applyFill="1" applyBorder="1" applyAlignment="1">
      <alignment horizontal="left" vertical="center" wrapText="1"/>
    </xf>
    <xf numFmtId="0" fontId="3" fillId="12" borderId="32" xfId="0" applyFont="1" applyFill="1" applyBorder="1" applyAlignment="1">
      <alignment horizontal="left" vertical="center" wrapText="1"/>
    </xf>
    <xf numFmtId="0" fontId="3" fillId="12" borderId="33" xfId="0" applyFont="1" applyFill="1" applyBorder="1" applyAlignment="1">
      <alignment horizontal="left" vertical="center" wrapText="1"/>
    </xf>
    <xf numFmtId="0" fontId="3" fillId="0" borderId="34" xfId="0" applyFont="1" applyBorder="1" applyAlignment="1">
      <alignment horizontal="left" vertical="top" wrapText="1"/>
    </xf>
    <xf numFmtId="0" fontId="3" fillId="0" borderId="35" xfId="0" applyFont="1" applyBorder="1" applyAlignment="1">
      <alignment horizontal="left" vertical="top" wrapText="1"/>
    </xf>
    <xf numFmtId="0" fontId="3" fillId="12" borderId="34" xfId="0" applyFont="1" applyFill="1" applyBorder="1" applyAlignment="1">
      <alignment horizontal="left" vertical="top" wrapText="1"/>
    </xf>
    <xf numFmtId="0" fontId="3" fillId="12" borderId="35" xfId="0" applyFont="1" applyFill="1" applyBorder="1" applyAlignment="1">
      <alignment horizontal="left" vertical="top" wrapText="1"/>
    </xf>
    <xf numFmtId="0" fontId="3" fillId="12" borderId="34" xfId="0" applyFont="1" applyFill="1" applyBorder="1" applyAlignment="1">
      <alignment horizontal="left" wrapText="1"/>
    </xf>
    <xf numFmtId="0" fontId="3" fillId="12" borderId="35" xfId="0" applyFont="1" applyFill="1" applyBorder="1" applyAlignment="1">
      <alignment horizontal="left" wrapText="1"/>
    </xf>
    <xf numFmtId="0" fontId="0" fillId="0" borderId="43" xfId="0" applyBorder="1" applyAlignment="1">
      <alignment horizontal="left" vertical="top"/>
    </xf>
    <xf numFmtId="0" fontId="0" fillId="0" borderId="51" xfId="0" applyBorder="1" applyAlignment="1">
      <alignment horizontal="left" vertical="top"/>
    </xf>
    <xf numFmtId="0" fontId="0" fillId="0" borderId="52" xfId="0" applyBorder="1" applyAlignment="1">
      <alignment horizontal="left" vertical="top"/>
    </xf>
    <xf numFmtId="0" fontId="0" fillId="0" borderId="17" xfId="0" applyBorder="1" applyAlignment="1">
      <alignment horizontal="center"/>
    </xf>
    <xf numFmtId="0" fontId="0" fillId="0" borderId="19" xfId="0" applyBorder="1" applyAlignment="1">
      <alignment horizontal="center"/>
    </xf>
    <xf numFmtId="0" fontId="0" fillId="0" borderId="9" xfId="0" applyBorder="1" applyAlignment="1">
      <alignment horizontal="center" vertical="center" wrapText="1"/>
    </xf>
    <xf numFmtId="0" fontId="32" fillId="5" borderId="6" xfId="0" applyFont="1" applyFill="1" applyBorder="1" applyAlignment="1">
      <alignment vertical="center" wrapText="1"/>
    </xf>
    <xf numFmtId="0" fontId="32" fillId="5" borderId="7" xfId="0" applyFont="1" applyFill="1" applyBorder="1" applyAlignment="1">
      <alignment vertical="center" wrapText="1"/>
    </xf>
    <xf numFmtId="0" fontId="32" fillId="5" borderId="8" xfId="0" applyFont="1" applyFill="1" applyBorder="1" applyAlignment="1">
      <alignment vertical="center" wrapText="1"/>
    </xf>
    <xf numFmtId="0" fontId="14" fillId="12" borderId="20" xfId="0" applyFont="1" applyFill="1" applyBorder="1" applyAlignment="1">
      <alignment horizontal="center" vertical="center" textRotation="90"/>
    </xf>
    <xf numFmtId="0" fontId="14" fillId="12" borderId="16" xfId="0" applyFont="1" applyFill="1" applyBorder="1" applyAlignment="1">
      <alignment horizontal="center" vertical="center" textRotation="90"/>
    </xf>
    <xf numFmtId="0" fontId="14" fillId="12" borderId="16" xfId="0" applyFont="1" applyFill="1" applyBorder="1" applyAlignment="1">
      <alignment horizontal="left"/>
    </xf>
    <xf numFmtId="0" fontId="14" fillId="12" borderId="16" xfId="0" applyFont="1" applyFill="1" applyBorder="1" applyAlignment="1">
      <alignment horizontal="center"/>
    </xf>
    <xf numFmtId="1" fontId="14" fillId="12" borderId="16" xfId="0" applyNumberFormat="1" applyFont="1" applyFill="1" applyBorder="1" applyAlignment="1">
      <alignment horizontal="center"/>
    </xf>
    <xf numFmtId="1" fontId="14" fillId="12" borderId="17" xfId="0" applyNumberFormat="1" applyFont="1" applyFill="1" applyBorder="1" applyAlignment="1">
      <alignment horizontal="center"/>
    </xf>
    <xf numFmtId="1" fontId="14" fillId="12" borderId="18" xfId="0" applyNumberFormat="1" applyFont="1" applyFill="1" applyBorder="1" applyAlignment="1">
      <alignment horizontal="center"/>
    </xf>
    <xf numFmtId="1" fontId="14" fillId="12" borderId="19" xfId="0" applyNumberFormat="1" applyFont="1" applyFill="1" applyBorder="1" applyAlignment="1">
      <alignment horizontal="center"/>
    </xf>
    <xf numFmtId="0" fontId="14" fillId="12" borderId="16" xfId="0" applyFont="1" applyFill="1" applyBorder="1" applyAlignment="1">
      <alignment horizontal="center" vertical="center" textRotation="90" wrapText="1"/>
    </xf>
    <xf numFmtId="0" fontId="38" fillId="12" borderId="0" xfId="0" applyFont="1" applyFill="1" applyBorder="1" applyAlignment="1">
      <alignment horizontal="left"/>
    </xf>
    <xf numFmtId="0" fontId="38" fillId="12" borderId="0" xfId="0" applyFont="1" applyFill="1" applyAlignment="1">
      <alignment horizontal="left"/>
    </xf>
    <xf numFmtId="0" fontId="0" fillId="35" borderId="0" xfId="0" applyFill="1"/>
    <xf numFmtId="0" fontId="0" fillId="35" borderId="30" xfId="0" applyFill="1" applyBorder="1" applyAlignment="1">
      <alignment horizontal="left" vertical="top" wrapText="1"/>
    </xf>
    <xf numFmtId="0" fontId="0" fillId="35" borderId="29" xfId="0" applyFill="1" applyBorder="1" applyAlignment="1">
      <alignment horizontal="left" vertical="top" wrapText="1"/>
    </xf>
    <xf numFmtId="0" fontId="0" fillId="35" borderId="28" xfId="0" applyFill="1" applyBorder="1" applyAlignment="1">
      <alignment horizontal="left" vertical="top" wrapText="1"/>
    </xf>
    <xf numFmtId="0" fontId="0" fillId="35" borderId="0" xfId="0" applyFill="1" applyBorder="1"/>
    <xf numFmtId="0" fontId="6" fillId="35" borderId="24" xfId="0" applyFont="1" applyFill="1" applyBorder="1" applyAlignment="1">
      <alignment horizontal="center" wrapText="1"/>
    </xf>
    <xf numFmtId="0" fontId="6" fillId="35" borderId="23" xfId="0" applyFont="1" applyFill="1" applyBorder="1" applyAlignment="1">
      <alignment horizontal="center" wrapText="1"/>
    </xf>
    <xf numFmtId="0" fontId="6" fillId="35" borderId="22" xfId="0" applyFont="1" applyFill="1" applyBorder="1" applyAlignment="1">
      <alignment horizontal="center" wrapText="1"/>
    </xf>
    <xf numFmtId="0" fontId="6" fillId="35" borderId="24" xfId="0" applyFont="1" applyFill="1" applyBorder="1" applyAlignment="1">
      <alignment horizontal="center"/>
    </xf>
    <xf numFmtId="0" fontId="6" fillId="35" borderId="23" xfId="0" applyFont="1" applyFill="1" applyBorder="1" applyAlignment="1">
      <alignment horizontal="center"/>
    </xf>
    <xf numFmtId="0" fontId="6" fillId="35" borderId="22" xfId="0" applyFont="1" applyFill="1" applyBorder="1" applyAlignment="1">
      <alignment horizontal="center"/>
    </xf>
    <xf numFmtId="0" fontId="6" fillId="35" borderId="0" xfId="0" applyFont="1" applyFill="1" applyAlignment="1">
      <alignment horizontal="center"/>
    </xf>
    <xf numFmtId="0" fontId="8" fillId="12" borderId="9" xfId="0" applyFont="1" applyFill="1" applyBorder="1" applyAlignment="1">
      <alignment horizontal="center" vertical="center" wrapText="1"/>
    </xf>
    <xf numFmtId="0" fontId="8" fillId="12" borderId="12" xfId="0" applyFont="1" applyFill="1" applyBorder="1" applyAlignment="1">
      <alignment horizontal="center" vertical="center" wrapText="1"/>
    </xf>
    <xf numFmtId="0" fontId="8" fillId="12" borderId="13" xfId="0" applyFont="1" applyFill="1" applyBorder="1" applyAlignment="1">
      <alignment vertical="center" wrapText="1"/>
    </xf>
    <xf numFmtId="0" fontId="8" fillId="12" borderId="14" xfId="0" applyFont="1" applyFill="1" applyBorder="1" applyAlignment="1">
      <alignment vertical="center" wrapText="1"/>
    </xf>
    <xf numFmtId="0" fontId="8" fillId="12" borderId="15" xfId="0" applyFont="1" applyFill="1" applyBorder="1" applyAlignment="1">
      <alignment vertical="center" wrapText="1"/>
    </xf>
    <xf numFmtId="0" fontId="10" fillId="6" borderId="6" xfId="0" applyFont="1" applyFill="1" applyBorder="1" applyAlignment="1">
      <alignment vertical="center" wrapText="1"/>
    </xf>
    <xf numFmtId="0" fontId="10" fillId="6" borderId="7" xfId="0" applyFont="1" applyFill="1" applyBorder="1" applyAlignment="1">
      <alignment vertical="center" wrapText="1"/>
    </xf>
    <xf numFmtId="0" fontId="10" fillId="6" borderId="8" xfId="0" applyFont="1" applyFill="1" applyBorder="1" applyAlignment="1">
      <alignment vertical="center" wrapText="1"/>
    </xf>
    <xf numFmtId="0" fontId="8" fillId="0" borderId="16" xfId="0" applyFont="1" applyBorder="1" applyAlignment="1">
      <alignment horizontal="left" vertical="top" wrapText="1"/>
    </xf>
    <xf numFmtId="0" fontId="8" fillId="0" borderId="16" xfId="0" applyFont="1" applyBorder="1" applyAlignment="1">
      <alignment horizontal="left" vertical="top" wrapText="1"/>
    </xf>
    <xf numFmtId="0" fontId="8" fillId="12" borderId="34" xfId="0" applyFont="1" applyFill="1" applyBorder="1" applyAlignment="1">
      <alignment vertical="center" wrapText="1"/>
    </xf>
    <xf numFmtId="0" fontId="8" fillId="0" borderId="35" xfId="0" applyFont="1" applyBorder="1" applyAlignment="1">
      <alignment horizontal="left" vertical="top" wrapText="1"/>
    </xf>
    <xf numFmtId="0" fontId="8" fillId="0" borderId="17" xfId="0" applyFont="1" applyBorder="1" applyAlignment="1">
      <alignment horizontal="left" vertical="top" wrapText="1"/>
    </xf>
    <xf numFmtId="0" fontId="8" fillId="0" borderId="18" xfId="0" applyFont="1" applyBorder="1" applyAlignment="1">
      <alignment horizontal="left" vertical="top" wrapText="1"/>
    </xf>
    <xf numFmtId="0" fontId="8" fillId="0" borderId="53" xfId="0" applyFont="1" applyBorder="1" applyAlignment="1">
      <alignment horizontal="left" vertical="top" wrapText="1"/>
    </xf>
    <xf numFmtId="0" fontId="2" fillId="46" borderId="16" xfId="0" applyFont="1" applyFill="1" applyBorder="1" applyAlignment="1">
      <alignment horizontal="center" vertical="top" wrapText="1"/>
    </xf>
    <xf numFmtId="0" fontId="2" fillId="48" borderId="16" xfId="0" applyFont="1" applyFill="1" applyBorder="1" applyAlignment="1">
      <alignment horizontal="center" vertical="top" wrapText="1"/>
    </xf>
    <xf numFmtId="0" fontId="17" fillId="36" borderId="16" xfId="0" applyFont="1" applyFill="1" applyBorder="1" applyAlignment="1">
      <alignment horizontal="left" vertical="top" wrapText="1"/>
    </xf>
    <xf numFmtId="0" fontId="55" fillId="37" borderId="16" xfId="0" applyFont="1" applyFill="1" applyBorder="1" applyAlignment="1">
      <alignment horizontal="left" vertical="top" wrapText="1"/>
    </xf>
    <xf numFmtId="0" fontId="56" fillId="8" borderId="16" xfId="0" applyFont="1" applyFill="1" applyBorder="1" applyAlignment="1">
      <alignment horizontal="left" vertical="top" wrapText="1"/>
    </xf>
    <xf numFmtId="0" fontId="0" fillId="36" borderId="16" xfId="0" applyFill="1" applyBorder="1" applyAlignment="1">
      <alignment horizontal="left" vertical="top" wrapText="1"/>
    </xf>
    <xf numFmtId="0" fontId="0" fillId="8" borderId="16" xfId="0" applyFill="1" applyBorder="1" applyAlignment="1">
      <alignment horizontal="left" vertical="top" wrapText="1"/>
    </xf>
    <xf numFmtId="0" fontId="57" fillId="49" borderId="16" xfId="0" applyFont="1" applyFill="1" applyBorder="1" applyAlignment="1">
      <alignment horizontal="center" vertical="center" wrapText="1"/>
    </xf>
    <xf numFmtId="0" fontId="2" fillId="46" borderId="31" xfId="0" applyFont="1" applyFill="1" applyBorder="1" applyAlignment="1">
      <alignment horizontal="center" vertical="top" wrapText="1"/>
    </xf>
    <xf numFmtId="0" fontId="2" fillId="46" borderId="32" xfId="0" applyFont="1" applyFill="1" applyBorder="1" applyAlignment="1">
      <alignment horizontal="center" vertical="top" wrapText="1"/>
    </xf>
    <xf numFmtId="0" fontId="2" fillId="47" borderId="32" xfId="0" applyFont="1" applyFill="1" applyBorder="1" applyAlignment="1">
      <alignment horizontal="center" vertical="top" wrapText="1"/>
    </xf>
    <xf numFmtId="0" fontId="2" fillId="48" borderId="32" xfId="0" applyFont="1" applyFill="1" applyBorder="1" applyAlignment="1">
      <alignment horizontal="center" vertical="top" wrapText="1"/>
    </xf>
    <xf numFmtId="0" fontId="2" fillId="36" borderId="34" xfId="0" applyFont="1" applyFill="1" applyBorder="1" applyAlignment="1">
      <alignment horizontal="left" vertical="top" wrapText="1"/>
    </xf>
    <xf numFmtId="0" fontId="0" fillId="8" borderId="35" xfId="0" applyFill="1" applyBorder="1" applyAlignment="1">
      <alignment horizontal="left" vertical="top" wrapText="1"/>
    </xf>
    <xf numFmtId="0" fontId="57" fillId="49" borderId="34" xfId="0" applyFont="1" applyFill="1" applyBorder="1" applyAlignment="1">
      <alignment horizontal="center" vertical="center" wrapText="1"/>
    </xf>
    <xf numFmtId="0" fontId="57" fillId="49" borderId="35" xfId="0" applyFont="1" applyFill="1" applyBorder="1" applyAlignment="1">
      <alignment horizontal="center" vertical="center" wrapText="1"/>
    </xf>
    <xf numFmtId="0" fontId="57" fillId="9" borderId="36" xfId="0" applyFont="1" applyFill="1" applyBorder="1" applyAlignment="1">
      <alignment horizontal="center" vertical="top" wrapText="1"/>
    </xf>
    <xf numFmtId="0" fontId="57" fillId="9" borderId="37" xfId="0" applyFont="1" applyFill="1" applyBorder="1" applyAlignment="1">
      <alignment horizontal="center" vertical="top" wrapText="1"/>
    </xf>
    <xf numFmtId="0" fontId="57" fillId="9" borderId="38" xfId="0" applyFont="1" applyFill="1" applyBorder="1" applyAlignment="1">
      <alignment horizontal="center" vertical="top" wrapText="1"/>
    </xf>
    <xf numFmtId="0" fontId="56" fillId="46" borderId="34" xfId="0" applyFont="1" applyFill="1" applyBorder="1" applyAlignment="1">
      <alignment horizontal="center" vertical="top" wrapText="1"/>
    </xf>
    <xf numFmtId="0" fontId="56" fillId="46" borderId="16" xfId="0" applyFont="1" applyFill="1" applyBorder="1" applyAlignment="1">
      <alignment horizontal="center" vertical="top" wrapText="1"/>
    </xf>
    <xf numFmtId="0" fontId="56" fillId="47" borderId="16" xfId="0" applyFont="1" applyFill="1" applyBorder="1" applyAlignment="1">
      <alignment horizontal="center" vertical="top" wrapText="1"/>
    </xf>
    <xf numFmtId="0" fontId="56" fillId="48" borderId="16" xfId="0" applyFont="1" applyFill="1" applyBorder="1" applyAlignment="1">
      <alignment horizontal="center" vertical="top" wrapText="1"/>
    </xf>
    <xf numFmtId="0" fontId="0" fillId="48" borderId="33" xfId="0" applyFont="1" applyFill="1" applyBorder="1" applyAlignment="1">
      <alignment horizontal="center" vertical="top" wrapText="1"/>
    </xf>
    <xf numFmtId="0" fontId="56" fillId="48" borderId="35" xfId="0" applyFont="1" applyFill="1" applyBorder="1" applyAlignment="1">
      <alignment horizontal="center" vertical="top" wrapText="1"/>
    </xf>
    <xf numFmtId="0" fontId="83" fillId="9" borderId="34" xfId="0" applyFont="1" applyFill="1" applyBorder="1" applyAlignment="1">
      <alignment horizontal="center" vertical="top" wrapText="1"/>
    </xf>
    <xf numFmtId="0" fontId="83" fillId="9" borderId="16" xfId="0" applyFont="1" applyFill="1" applyBorder="1" applyAlignment="1">
      <alignment horizontal="center" vertical="top" wrapText="1"/>
    </xf>
    <xf numFmtId="0" fontId="83" fillId="9" borderId="35" xfId="0" applyFont="1" applyFill="1" applyBorder="1" applyAlignment="1">
      <alignment horizontal="center" vertical="top" wrapText="1"/>
    </xf>
    <xf numFmtId="22" fontId="0" fillId="0" borderId="0" xfId="0" applyNumberFormat="1"/>
    <xf numFmtId="0" fontId="13" fillId="0" borderId="1" xfId="1" applyBorder="1" applyAlignment="1">
      <alignment horizontal="left" vertical="top" wrapText="1"/>
    </xf>
    <xf numFmtId="0" fontId="3" fillId="12" borderId="5" xfId="0" applyFont="1" applyFill="1" applyBorder="1" applyAlignment="1">
      <alignment vertical="center" wrapText="1"/>
    </xf>
    <xf numFmtId="0" fontId="3" fillId="12" borderId="1" xfId="0" applyFont="1" applyFill="1" applyBorder="1" applyAlignment="1">
      <alignment vertical="center" wrapText="1"/>
    </xf>
    <xf numFmtId="0" fontId="2" fillId="12" borderId="13" xfId="0" applyFont="1" applyFill="1" applyBorder="1" applyAlignment="1">
      <alignment vertical="center" wrapText="1"/>
    </xf>
    <xf numFmtId="0" fontId="2" fillId="12" borderId="14" xfId="0" applyFont="1" applyFill="1" applyBorder="1" applyAlignment="1">
      <alignment vertical="center" wrapText="1"/>
    </xf>
    <xf numFmtId="0" fontId="2" fillId="12" borderId="15" xfId="0" applyFont="1" applyFill="1" applyBorder="1" applyAlignment="1">
      <alignment vertical="center" wrapText="1"/>
    </xf>
    <xf numFmtId="0" fontId="2" fillId="12" borderId="6" xfId="0" applyFont="1" applyFill="1" applyBorder="1" applyAlignment="1">
      <alignment vertical="center" wrapText="1"/>
    </xf>
    <xf numFmtId="0" fontId="2" fillId="12" borderId="7" xfId="0" applyFont="1" applyFill="1" applyBorder="1" applyAlignment="1">
      <alignment vertical="center" wrapText="1"/>
    </xf>
    <xf numFmtId="0" fontId="2" fillId="12" borderId="8" xfId="0" applyFont="1" applyFill="1" applyBorder="1" applyAlignment="1">
      <alignment vertical="center" wrapText="1"/>
    </xf>
    <xf numFmtId="166" fontId="0" fillId="0" borderId="0" xfId="0" applyNumberFormat="1" applyBorder="1"/>
    <xf numFmtId="0" fontId="0" fillId="12" borderId="0" xfId="0" applyFill="1" applyBorder="1" applyAlignment="1">
      <alignment horizontal="left"/>
    </xf>
    <xf numFmtId="0" fontId="0" fillId="12" borderId="0" xfId="0" applyFill="1" applyBorder="1"/>
    <xf numFmtId="0" fontId="0" fillId="0" borderId="0" xfId="0" applyBorder="1" applyAlignment="1"/>
    <xf numFmtId="0" fontId="0" fillId="0" borderId="0" xfId="0" applyBorder="1" applyAlignment="1">
      <alignment horizontal="center"/>
    </xf>
    <xf numFmtId="0" fontId="0" fillId="12" borderId="0" xfId="0" applyFill="1" applyBorder="1" applyAlignment="1">
      <alignment horizontal="left" vertical="top"/>
    </xf>
  </cellXfs>
  <cellStyles count="4">
    <cellStyle name="Link" xfId="1" builtinId="8"/>
    <cellStyle name="Link 2" xfId="3"/>
    <cellStyle name="Normal" xfId="0" builtinId="0"/>
    <cellStyle name="Normal 2" xfId="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DA65"/>
      <color rgb="FFD48886"/>
      <color rgb="FFFFC865"/>
      <color rgb="FFF6882E"/>
      <color rgb="FFC49500"/>
      <color rgb="FF7DA1CD"/>
      <color rgb="FFFF5050"/>
      <color rgb="FFFFFF99"/>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calcChain" Target="calcChain.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CD1C94B-276A-4607-86EC-6CC71FF7EA80}" type="doc">
      <dgm:prSet loTypeId="urn:microsoft.com/office/officeart/2005/8/layout/target1" loCatId="relationship" qsTypeId="urn:microsoft.com/office/officeart/2005/8/quickstyle/simple1" qsCatId="simple" csTypeId="urn:microsoft.com/office/officeart/2005/8/colors/accent1_2" csCatId="accent1" phldr="1"/>
      <dgm:spPr/>
      <dgm:t>
        <a:bodyPr/>
        <a:lstStyle/>
        <a:p>
          <a:endParaRPr lang="da-DK"/>
        </a:p>
      </dgm:t>
    </dgm:pt>
    <dgm:pt modelId="{E21DDA34-709B-4A5E-9466-DE1617506131}">
      <dgm:prSet phldrT="[Tekst]" phldr="1"/>
      <dgm:spPr>
        <a:ln>
          <a:solidFill>
            <a:schemeClr val="tx1"/>
          </a:solidFill>
        </a:ln>
      </dgm:spPr>
      <dgm:t>
        <a:bodyPr/>
        <a:lstStyle/>
        <a:p>
          <a:endParaRPr lang="da-DK"/>
        </a:p>
      </dgm:t>
    </dgm:pt>
    <dgm:pt modelId="{02E79C77-4E5F-4F4B-AC4F-0781CAE93C03}" type="parTrans" cxnId="{6598576F-5D86-4761-A1EA-7BC71B216908}">
      <dgm:prSet/>
      <dgm:spPr/>
      <dgm:t>
        <a:bodyPr/>
        <a:lstStyle/>
        <a:p>
          <a:endParaRPr lang="da-DK"/>
        </a:p>
      </dgm:t>
    </dgm:pt>
    <dgm:pt modelId="{EB4DC27F-05B4-4074-AD52-834559BBA072}" type="sibTrans" cxnId="{6598576F-5D86-4761-A1EA-7BC71B216908}">
      <dgm:prSet/>
      <dgm:spPr/>
      <dgm:t>
        <a:bodyPr/>
        <a:lstStyle/>
        <a:p>
          <a:endParaRPr lang="da-DK"/>
        </a:p>
      </dgm:t>
    </dgm:pt>
    <dgm:pt modelId="{9488A1BA-C20D-438A-A06D-7B39A8D39409}">
      <dgm:prSet phldrT="[Tekst]" phldr="1"/>
      <dgm:spPr>
        <a:ln>
          <a:solidFill>
            <a:schemeClr val="tx1"/>
          </a:solidFill>
        </a:ln>
      </dgm:spPr>
      <dgm:t>
        <a:bodyPr/>
        <a:lstStyle/>
        <a:p>
          <a:endParaRPr lang="da-DK"/>
        </a:p>
      </dgm:t>
    </dgm:pt>
    <dgm:pt modelId="{47F28812-5D10-4651-9B86-73366E259492}" type="parTrans" cxnId="{FA8E9AAD-3E07-4DF5-A43C-AFB9A82B6FE3}">
      <dgm:prSet/>
      <dgm:spPr/>
      <dgm:t>
        <a:bodyPr/>
        <a:lstStyle/>
        <a:p>
          <a:endParaRPr lang="da-DK"/>
        </a:p>
      </dgm:t>
    </dgm:pt>
    <dgm:pt modelId="{CAD4097C-16B9-4258-B89E-8178FF38C17B}" type="sibTrans" cxnId="{FA8E9AAD-3E07-4DF5-A43C-AFB9A82B6FE3}">
      <dgm:prSet/>
      <dgm:spPr/>
      <dgm:t>
        <a:bodyPr/>
        <a:lstStyle/>
        <a:p>
          <a:endParaRPr lang="da-DK"/>
        </a:p>
      </dgm:t>
    </dgm:pt>
    <dgm:pt modelId="{99D1706F-B37C-4FC5-A604-A5882E8B6D3B}">
      <dgm:prSet phldrT="[Tekst]" phldr="1"/>
      <dgm:spPr>
        <a:ln>
          <a:solidFill>
            <a:schemeClr val="tx1"/>
          </a:solidFill>
        </a:ln>
      </dgm:spPr>
      <dgm:t>
        <a:bodyPr/>
        <a:lstStyle/>
        <a:p>
          <a:endParaRPr lang="da-DK"/>
        </a:p>
      </dgm:t>
    </dgm:pt>
    <dgm:pt modelId="{DADAD61F-782E-4268-8935-F45109AEDE5F}" type="parTrans" cxnId="{5870CAA6-F57D-4AE5-9891-6EF1C3CC58E6}">
      <dgm:prSet/>
      <dgm:spPr/>
      <dgm:t>
        <a:bodyPr/>
        <a:lstStyle/>
        <a:p>
          <a:endParaRPr lang="da-DK"/>
        </a:p>
      </dgm:t>
    </dgm:pt>
    <dgm:pt modelId="{789BFFCA-F3B5-4C12-8550-5BCB78ADB88C}" type="sibTrans" cxnId="{5870CAA6-F57D-4AE5-9891-6EF1C3CC58E6}">
      <dgm:prSet/>
      <dgm:spPr/>
      <dgm:t>
        <a:bodyPr/>
        <a:lstStyle/>
        <a:p>
          <a:endParaRPr lang="da-DK"/>
        </a:p>
      </dgm:t>
    </dgm:pt>
    <dgm:pt modelId="{96D1E3C0-4B86-4AC8-B8E5-14DE3BDA587B}">
      <dgm:prSet phldrT="[Tekst]" phldr="1"/>
      <dgm:spPr>
        <a:ln>
          <a:solidFill>
            <a:schemeClr val="tx1"/>
          </a:solidFill>
        </a:ln>
      </dgm:spPr>
      <dgm:t>
        <a:bodyPr/>
        <a:lstStyle/>
        <a:p>
          <a:endParaRPr lang="da-DK"/>
        </a:p>
      </dgm:t>
    </dgm:pt>
    <dgm:pt modelId="{E771B1EA-F116-4095-BE92-ADD0FA69B26F}" type="parTrans" cxnId="{B547D097-CEF7-4B7F-ACAA-86B8B94BCFB5}">
      <dgm:prSet/>
      <dgm:spPr/>
      <dgm:t>
        <a:bodyPr/>
        <a:lstStyle/>
        <a:p>
          <a:endParaRPr lang="da-DK"/>
        </a:p>
      </dgm:t>
    </dgm:pt>
    <dgm:pt modelId="{7D8AD8E5-5D49-4662-9B36-03AE1AC5DCC3}" type="sibTrans" cxnId="{B547D097-CEF7-4B7F-ACAA-86B8B94BCFB5}">
      <dgm:prSet/>
      <dgm:spPr/>
      <dgm:t>
        <a:bodyPr/>
        <a:lstStyle/>
        <a:p>
          <a:endParaRPr lang="da-DK"/>
        </a:p>
      </dgm:t>
    </dgm:pt>
    <dgm:pt modelId="{D1E822C2-B3B0-47B1-99B0-36B7D9FECE84}" type="pres">
      <dgm:prSet presAssocID="{CCD1C94B-276A-4607-86EC-6CC71FF7EA80}" presName="composite" presStyleCnt="0">
        <dgm:presLayoutVars>
          <dgm:chMax val="5"/>
          <dgm:dir/>
          <dgm:resizeHandles val="exact"/>
        </dgm:presLayoutVars>
      </dgm:prSet>
      <dgm:spPr/>
      <dgm:t>
        <a:bodyPr/>
        <a:lstStyle/>
        <a:p>
          <a:endParaRPr lang="da-DK"/>
        </a:p>
      </dgm:t>
    </dgm:pt>
    <dgm:pt modelId="{E8155D48-4808-47C1-A768-7F1239C8A48B}" type="pres">
      <dgm:prSet presAssocID="{E21DDA34-709B-4A5E-9466-DE1617506131}" presName="circle1" presStyleLbl="lnNode1" presStyleIdx="0" presStyleCnt="4"/>
      <dgm:spPr>
        <a:solidFill>
          <a:srgbClr val="C00000"/>
        </a:solidFill>
      </dgm:spPr>
    </dgm:pt>
    <dgm:pt modelId="{9BC3006E-2A49-4296-8A26-0A106873B0C9}" type="pres">
      <dgm:prSet presAssocID="{E21DDA34-709B-4A5E-9466-DE1617506131}" presName="text1" presStyleLbl="revTx" presStyleIdx="0" presStyleCnt="4" custScaleX="153577">
        <dgm:presLayoutVars>
          <dgm:bulletEnabled val="1"/>
        </dgm:presLayoutVars>
      </dgm:prSet>
      <dgm:spPr/>
      <dgm:t>
        <a:bodyPr/>
        <a:lstStyle/>
        <a:p>
          <a:endParaRPr lang="da-DK"/>
        </a:p>
      </dgm:t>
    </dgm:pt>
    <dgm:pt modelId="{747B5AD5-962D-4A5D-8E40-A28A8319C97B}" type="pres">
      <dgm:prSet presAssocID="{E21DDA34-709B-4A5E-9466-DE1617506131}" presName="line1" presStyleLbl="callout" presStyleIdx="0" presStyleCnt="8"/>
      <dgm:spPr/>
    </dgm:pt>
    <dgm:pt modelId="{69B77D54-1C0D-4695-A184-7BA2325CB068}" type="pres">
      <dgm:prSet presAssocID="{E21DDA34-709B-4A5E-9466-DE1617506131}" presName="d1" presStyleLbl="callout" presStyleIdx="1" presStyleCnt="8"/>
      <dgm:spPr/>
    </dgm:pt>
    <dgm:pt modelId="{632AE878-B83C-4690-8AAC-670A6F9E5956}" type="pres">
      <dgm:prSet presAssocID="{9488A1BA-C20D-438A-A06D-7B39A8D39409}" presName="circle2" presStyleLbl="lnNode1" presStyleIdx="1" presStyleCnt="4"/>
      <dgm:spPr>
        <a:solidFill>
          <a:srgbClr val="FFC865"/>
        </a:solidFill>
      </dgm:spPr>
    </dgm:pt>
    <dgm:pt modelId="{86F7512E-A043-4FF7-A87F-88CB073FC1EC}" type="pres">
      <dgm:prSet presAssocID="{9488A1BA-C20D-438A-A06D-7B39A8D39409}" presName="text2" presStyleLbl="revTx" presStyleIdx="1" presStyleCnt="4" custScaleX="153629">
        <dgm:presLayoutVars>
          <dgm:bulletEnabled val="1"/>
        </dgm:presLayoutVars>
      </dgm:prSet>
      <dgm:spPr/>
      <dgm:t>
        <a:bodyPr/>
        <a:lstStyle/>
        <a:p>
          <a:endParaRPr lang="da-DK"/>
        </a:p>
      </dgm:t>
    </dgm:pt>
    <dgm:pt modelId="{7F5CA1F8-547A-4D3C-B662-68563763486B}" type="pres">
      <dgm:prSet presAssocID="{9488A1BA-C20D-438A-A06D-7B39A8D39409}" presName="line2" presStyleLbl="callout" presStyleIdx="2" presStyleCnt="8"/>
      <dgm:spPr/>
    </dgm:pt>
    <dgm:pt modelId="{8C8F4B94-86DC-4B90-B2FA-9C87094029C7}" type="pres">
      <dgm:prSet presAssocID="{9488A1BA-C20D-438A-A06D-7B39A8D39409}" presName="d2" presStyleLbl="callout" presStyleIdx="3" presStyleCnt="8"/>
      <dgm:spPr/>
    </dgm:pt>
    <dgm:pt modelId="{634B4811-C692-4EF2-9AF9-DC5FFD592632}" type="pres">
      <dgm:prSet presAssocID="{99D1706F-B37C-4FC5-A604-A5882E8B6D3B}" presName="circle3" presStyleLbl="lnNode1" presStyleIdx="2" presStyleCnt="4"/>
      <dgm:spPr>
        <a:solidFill>
          <a:srgbClr val="D48886"/>
        </a:solidFill>
      </dgm:spPr>
    </dgm:pt>
    <dgm:pt modelId="{71D88489-8C23-43A3-A926-7E035BB31904}" type="pres">
      <dgm:prSet presAssocID="{99D1706F-B37C-4FC5-A604-A5882E8B6D3B}" presName="text3" presStyleLbl="revTx" presStyleIdx="2" presStyleCnt="4" custScaleX="153629">
        <dgm:presLayoutVars>
          <dgm:bulletEnabled val="1"/>
        </dgm:presLayoutVars>
      </dgm:prSet>
      <dgm:spPr/>
      <dgm:t>
        <a:bodyPr/>
        <a:lstStyle/>
        <a:p>
          <a:endParaRPr lang="da-DK"/>
        </a:p>
      </dgm:t>
    </dgm:pt>
    <dgm:pt modelId="{67AC0877-0CDA-4475-9486-9314A69DFB42}" type="pres">
      <dgm:prSet presAssocID="{99D1706F-B37C-4FC5-A604-A5882E8B6D3B}" presName="line3" presStyleLbl="callout" presStyleIdx="4" presStyleCnt="8"/>
      <dgm:spPr/>
    </dgm:pt>
    <dgm:pt modelId="{72F1AD61-5BF6-4324-9039-4F179ACF4727}" type="pres">
      <dgm:prSet presAssocID="{99D1706F-B37C-4FC5-A604-A5882E8B6D3B}" presName="d3" presStyleLbl="callout" presStyleIdx="5" presStyleCnt="8"/>
      <dgm:spPr/>
    </dgm:pt>
    <dgm:pt modelId="{468DA8C6-A2B4-4FE5-918B-D2E03037B648}" type="pres">
      <dgm:prSet presAssocID="{96D1E3C0-4B86-4AC8-B8E5-14DE3BDA587B}" presName="circle4" presStyleLbl="lnNode1" presStyleIdx="3" presStyleCnt="4"/>
      <dgm:spPr/>
    </dgm:pt>
    <dgm:pt modelId="{A52A0C59-9CCB-4795-BBC3-CDA9A5C80B5D}" type="pres">
      <dgm:prSet presAssocID="{96D1E3C0-4B86-4AC8-B8E5-14DE3BDA587B}" presName="text4" presStyleLbl="revTx" presStyleIdx="3" presStyleCnt="4" custScaleX="153629">
        <dgm:presLayoutVars>
          <dgm:bulletEnabled val="1"/>
        </dgm:presLayoutVars>
      </dgm:prSet>
      <dgm:spPr/>
      <dgm:t>
        <a:bodyPr/>
        <a:lstStyle/>
        <a:p>
          <a:endParaRPr lang="da-DK"/>
        </a:p>
      </dgm:t>
    </dgm:pt>
    <dgm:pt modelId="{B79B88BE-82E4-4F92-B1D9-92CD494C687F}" type="pres">
      <dgm:prSet presAssocID="{96D1E3C0-4B86-4AC8-B8E5-14DE3BDA587B}" presName="line4" presStyleLbl="callout" presStyleIdx="6" presStyleCnt="8"/>
      <dgm:spPr/>
    </dgm:pt>
    <dgm:pt modelId="{BAAC201B-8A2D-4E03-B830-2FCE885E6BB2}" type="pres">
      <dgm:prSet presAssocID="{96D1E3C0-4B86-4AC8-B8E5-14DE3BDA587B}" presName="d4" presStyleLbl="callout" presStyleIdx="7" presStyleCnt="8"/>
      <dgm:spPr/>
    </dgm:pt>
  </dgm:ptLst>
  <dgm:cxnLst>
    <dgm:cxn modelId="{181A0830-8A84-4D1F-B3B5-3F815F782D5F}" type="presOf" srcId="{99D1706F-B37C-4FC5-A604-A5882E8B6D3B}" destId="{71D88489-8C23-43A3-A926-7E035BB31904}" srcOrd="0" destOrd="0" presId="urn:microsoft.com/office/officeart/2005/8/layout/target1"/>
    <dgm:cxn modelId="{2ED4DB73-D74E-420C-B6C7-FECA66743EA5}" type="presOf" srcId="{96D1E3C0-4B86-4AC8-B8E5-14DE3BDA587B}" destId="{A52A0C59-9CCB-4795-BBC3-CDA9A5C80B5D}" srcOrd="0" destOrd="0" presId="urn:microsoft.com/office/officeart/2005/8/layout/target1"/>
    <dgm:cxn modelId="{6598576F-5D86-4761-A1EA-7BC71B216908}" srcId="{CCD1C94B-276A-4607-86EC-6CC71FF7EA80}" destId="{E21DDA34-709B-4A5E-9466-DE1617506131}" srcOrd="0" destOrd="0" parTransId="{02E79C77-4E5F-4F4B-AC4F-0781CAE93C03}" sibTransId="{EB4DC27F-05B4-4074-AD52-834559BBA072}"/>
    <dgm:cxn modelId="{B547D097-CEF7-4B7F-ACAA-86B8B94BCFB5}" srcId="{CCD1C94B-276A-4607-86EC-6CC71FF7EA80}" destId="{96D1E3C0-4B86-4AC8-B8E5-14DE3BDA587B}" srcOrd="3" destOrd="0" parTransId="{E771B1EA-F116-4095-BE92-ADD0FA69B26F}" sibTransId="{7D8AD8E5-5D49-4662-9B36-03AE1AC5DCC3}"/>
    <dgm:cxn modelId="{FA8E9AAD-3E07-4DF5-A43C-AFB9A82B6FE3}" srcId="{CCD1C94B-276A-4607-86EC-6CC71FF7EA80}" destId="{9488A1BA-C20D-438A-A06D-7B39A8D39409}" srcOrd="1" destOrd="0" parTransId="{47F28812-5D10-4651-9B86-73366E259492}" sibTransId="{CAD4097C-16B9-4258-B89E-8178FF38C17B}"/>
    <dgm:cxn modelId="{2BCEB422-2578-4C55-8851-07874C03F751}" type="presOf" srcId="{9488A1BA-C20D-438A-A06D-7B39A8D39409}" destId="{86F7512E-A043-4FF7-A87F-88CB073FC1EC}" srcOrd="0" destOrd="0" presId="urn:microsoft.com/office/officeart/2005/8/layout/target1"/>
    <dgm:cxn modelId="{3FE6DD37-8A91-4CF4-A57F-735E664E948A}" type="presOf" srcId="{CCD1C94B-276A-4607-86EC-6CC71FF7EA80}" destId="{D1E822C2-B3B0-47B1-99B0-36B7D9FECE84}" srcOrd="0" destOrd="0" presId="urn:microsoft.com/office/officeart/2005/8/layout/target1"/>
    <dgm:cxn modelId="{5870CAA6-F57D-4AE5-9891-6EF1C3CC58E6}" srcId="{CCD1C94B-276A-4607-86EC-6CC71FF7EA80}" destId="{99D1706F-B37C-4FC5-A604-A5882E8B6D3B}" srcOrd="2" destOrd="0" parTransId="{DADAD61F-782E-4268-8935-F45109AEDE5F}" sibTransId="{789BFFCA-F3B5-4C12-8550-5BCB78ADB88C}"/>
    <dgm:cxn modelId="{F23ED214-B975-4DDC-9BDA-034A32822BCE}" type="presOf" srcId="{E21DDA34-709B-4A5E-9466-DE1617506131}" destId="{9BC3006E-2A49-4296-8A26-0A106873B0C9}" srcOrd="0" destOrd="0" presId="urn:microsoft.com/office/officeart/2005/8/layout/target1"/>
    <dgm:cxn modelId="{48CCB5BD-CB1F-4521-9D28-43A2BB8B7601}" type="presParOf" srcId="{D1E822C2-B3B0-47B1-99B0-36B7D9FECE84}" destId="{E8155D48-4808-47C1-A768-7F1239C8A48B}" srcOrd="0" destOrd="0" presId="urn:microsoft.com/office/officeart/2005/8/layout/target1"/>
    <dgm:cxn modelId="{C473BAE8-0958-4C21-8AFB-949F39909BCB}" type="presParOf" srcId="{D1E822C2-B3B0-47B1-99B0-36B7D9FECE84}" destId="{9BC3006E-2A49-4296-8A26-0A106873B0C9}" srcOrd="1" destOrd="0" presId="urn:microsoft.com/office/officeart/2005/8/layout/target1"/>
    <dgm:cxn modelId="{8764B32A-6E0B-4C03-AE2E-2D1C8B02B87F}" type="presParOf" srcId="{D1E822C2-B3B0-47B1-99B0-36B7D9FECE84}" destId="{747B5AD5-962D-4A5D-8E40-A28A8319C97B}" srcOrd="2" destOrd="0" presId="urn:microsoft.com/office/officeart/2005/8/layout/target1"/>
    <dgm:cxn modelId="{D2BE4013-8122-4C83-B3AC-5517ED8A056E}" type="presParOf" srcId="{D1E822C2-B3B0-47B1-99B0-36B7D9FECE84}" destId="{69B77D54-1C0D-4695-A184-7BA2325CB068}" srcOrd="3" destOrd="0" presId="urn:microsoft.com/office/officeart/2005/8/layout/target1"/>
    <dgm:cxn modelId="{5BA03564-579D-4145-A870-FA4987B7098E}" type="presParOf" srcId="{D1E822C2-B3B0-47B1-99B0-36B7D9FECE84}" destId="{632AE878-B83C-4690-8AAC-670A6F9E5956}" srcOrd="4" destOrd="0" presId="urn:microsoft.com/office/officeart/2005/8/layout/target1"/>
    <dgm:cxn modelId="{3DC2C69F-AB80-4ED3-B5C2-DB82E1091B0A}" type="presParOf" srcId="{D1E822C2-B3B0-47B1-99B0-36B7D9FECE84}" destId="{86F7512E-A043-4FF7-A87F-88CB073FC1EC}" srcOrd="5" destOrd="0" presId="urn:microsoft.com/office/officeart/2005/8/layout/target1"/>
    <dgm:cxn modelId="{C601DFF0-4EA6-4ABE-8EC7-DE7FE1E8438D}" type="presParOf" srcId="{D1E822C2-B3B0-47B1-99B0-36B7D9FECE84}" destId="{7F5CA1F8-547A-4D3C-B662-68563763486B}" srcOrd="6" destOrd="0" presId="urn:microsoft.com/office/officeart/2005/8/layout/target1"/>
    <dgm:cxn modelId="{220BAE1A-EA16-4F8E-B6CB-59BE7372283F}" type="presParOf" srcId="{D1E822C2-B3B0-47B1-99B0-36B7D9FECE84}" destId="{8C8F4B94-86DC-4B90-B2FA-9C87094029C7}" srcOrd="7" destOrd="0" presId="urn:microsoft.com/office/officeart/2005/8/layout/target1"/>
    <dgm:cxn modelId="{1D782B6B-BB17-4B67-8303-347E8F0D4345}" type="presParOf" srcId="{D1E822C2-B3B0-47B1-99B0-36B7D9FECE84}" destId="{634B4811-C692-4EF2-9AF9-DC5FFD592632}" srcOrd="8" destOrd="0" presId="urn:microsoft.com/office/officeart/2005/8/layout/target1"/>
    <dgm:cxn modelId="{7CADB66A-7E0A-4CB2-848B-D46A8B44F2D1}" type="presParOf" srcId="{D1E822C2-B3B0-47B1-99B0-36B7D9FECE84}" destId="{71D88489-8C23-43A3-A926-7E035BB31904}" srcOrd="9" destOrd="0" presId="urn:microsoft.com/office/officeart/2005/8/layout/target1"/>
    <dgm:cxn modelId="{9C8EB139-B43E-4F8A-8E92-8186969BA283}" type="presParOf" srcId="{D1E822C2-B3B0-47B1-99B0-36B7D9FECE84}" destId="{67AC0877-0CDA-4475-9486-9314A69DFB42}" srcOrd="10" destOrd="0" presId="urn:microsoft.com/office/officeart/2005/8/layout/target1"/>
    <dgm:cxn modelId="{3AFD3AE5-39C6-49F4-8DE1-5006C9930A79}" type="presParOf" srcId="{D1E822C2-B3B0-47B1-99B0-36B7D9FECE84}" destId="{72F1AD61-5BF6-4324-9039-4F179ACF4727}" srcOrd="11" destOrd="0" presId="urn:microsoft.com/office/officeart/2005/8/layout/target1"/>
    <dgm:cxn modelId="{44D0292B-2B25-49FC-B07D-E1591B63AB4B}" type="presParOf" srcId="{D1E822C2-B3B0-47B1-99B0-36B7D9FECE84}" destId="{468DA8C6-A2B4-4FE5-918B-D2E03037B648}" srcOrd="12" destOrd="0" presId="urn:microsoft.com/office/officeart/2005/8/layout/target1"/>
    <dgm:cxn modelId="{F6F53939-B5F2-403D-9F6F-C1DAD7B7DF6A}" type="presParOf" srcId="{D1E822C2-B3B0-47B1-99B0-36B7D9FECE84}" destId="{A52A0C59-9CCB-4795-BBC3-CDA9A5C80B5D}" srcOrd="13" destOrd="0" presId="urn:microsoft.com/office/officeart/2005/8/layout/target1"/>
    <dgm:cxn modelId="{8DB91CCF-4141-4178-98A9-AEB75D9D1053}" type="presParOf" srcId="{D1E822C2-B3B0-47B1-99B0-36B7D9FECE84}" destId="{B79B88BE-82E4-4F92-B1D9-92CD494C687F}" srcOrd="14" destOrd="0" presId="urn:microsoft.com/office/officeart/2005/8/layout/target1"/>
    <dgm:cxn modelId="{434B2495-AE97-4270-8D3A-B82FA9FF4222}" type="presParOf" srcId="{D1E822C2-B3B0-47B1-99B0-36B7D9FECE84}" destId="{BAAC201B-8A2D-4E03-B830-2FCE885E6BB2}" srcOrd="15" destOrd="0" presId="urn:microsoft.com/office/officeart/2005/8/layout/target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EF963E5F-4A38-45F2-BA8A-31916439B6FC}" type="doc">
      <dgm:prSet loTypeId="urn:microsoft.com/office/officeart/2005/8/layout/orgChart1" loCatId="hierarchy" qsTypeId="urn:microsoft.com/office/officeart/2005/8/quickstyle/simple1" qsCatId="simple" csTypeId="urn:microsoft.com/office/officeart/2005/8/colors/accent1_2" csCatId="accent1" phldr="0"/>
      <dgm:spPr/>
      <dgm:t>
        <a:bodyPr/>
        <a:lstStyle/>
        <a:p>
          <a:endParaRPr lang="da-DK"/>
        </a:p>
      </dgm:t>
    </dgm:pt>
    <dgm:pt modelId="{4719E5A5-4DE2-467A-BFC1-EABD4EAE1E7F}">
      <dgm:prSet phldrT="[Tekst]" phldr="1"/>
      <dgm:spPr/>
      <dgm:t>
        <a:bodyPr/>
        <a:lstStyle/>
        <a:p>
          <a:endParaRPr lang="da-DK"/>
        </a:p>
      </dgm:t>
    </dgm:pt>
    <dgm:pt modelId="{96BFE2D5-95ED-44F1-89DB-22479E6EA23B}" type="parTrans" cxnId="{CDAA72AC-99A2-408A-A3E0-F08938BDAF7A}">
      <dgm:prSet/>
      <dgm:spPr/>
      <dgm:t>
        <a:bodyPr/>
        <a:lstStyle/>
        <a:p>
          <a:endParaRPr lang="da-DK"/>
        </a:p>
      </dgm:t>
    </dgm:pt>
    <dgm:pt modelId="{1C94EDB3-4B09-45D6-A6BC-B84832C771FF}" type="sibTrans" cxnId="{CDAA72AC-99A2-408A-A3E0-F08938BDAF7A}">
      <dgm:prSet/>
      <dgm:spPr/>
      <dgm:t>
        <a:bodyPr/>
        <a:lstStyle/>
        <a:p>
          <a:endParaRPr lang="da-DK"/>
        </a:p>
      </dgm:t>
    </dgm:pt>
    <dgm:pt modelId="{4A9AC395-D192-4145-AD6C-80BE9596C526}" type="asst">
      <dgm:prSet phldrT="[Tekst]" phldr="1"/>
      <dgm:spPr/>
      <dgm:t>
        <a:bodyPr/>
        <a:lstStyle/>
        <a:p>
          <a:endParaRPr lang="da-DK"/>
        </a:p>
      </dgm:t>
    </dgm:pt>
    <dgm:pt modelId="{32E5F2A0-CC5F-4D33-ABB7-8DB289BBFC76}" type="parTrans" cxnId="{5A9B204F-EBDC-403D-8F8B-B4643759D82D}">
      <dgm:prSet/>
      <dgm:spPr/>
      <dgm:t>
        <a:bodyPr/>
        <a:lstStyle/>
        <a:p>
          <a:endParaRPr lang="da-DK"/>
        </a:p>
      </dgm:t>
    </dgm:pt>
    <dgm:pt modelId="{287E4C89-C508-4CBC-AF30-603B95590A5A}" type="sibTrans" cxnId="{5A9B204F-EBDC-403D-8F8B-B4643759D82D}">
      <dgm:prSet/>
      <dgm:spPr/>
      <dgm:t>
        <a:bodyPr/>
        <a:lstStyle/>
        <a:p>
          <a:endParaRPr lang="da-DK"/>
        </a:p>
      </dgm:t>
    </dgm:pt>
    <dgm:pt modelId="{E26C2408-3719-43B1-BF9C-E2245B99CEF4}">
      <dgm:prSet phldrT="[Tekst]" phldr="1"/>
      <dgm:spPr/>
      <dgm:t>
        <a:bodyPr/>
        <a:lstStyle/>
        <a:p>
          <a:endParaRPr lang="da-DK"/>
        </a:p>
      </dgm:t>
    </dgm:pt>
    <dgm:pt modelId="{2576D30F-BE8A-4D11-B10F-882A845C6D33}" type="parTrans" cxnId="{4387D2B5-E426-4D50-BB35-5A66506FD0D4}">
      <dgm:prSet/>
      <dgm:spPr/>
      <dgm:t>
        <a:bodyPr/>
        <a:lstStyle/>
        <a:p>
          <a:endParaRPr lang="da-DK"/>
        </a:p>
      </dgm:t>
    </dgm:pt>
    <dgm:pt modelId="{0816B299-4580-4F10-ABAF-8FE7DBCBA605}" type="sibTrans" cxnId="{4387D2B5-E426-4D50-BB35-5A66506FD0D4}">
      <dgm:prSet/>
      <dgm:spPr/>
      <dgm:t>
        <a:bodyPr/>
        <a:lstStyle/>
        <a:p>
          <a:endParaRPr lang="da-DK"/>
        </a:p>
      </dgm:t>
    </dgm:pt>
    <dgm:pt modelId="{89863661-144F-4567-BD7A-21EEF8FF9CA6}">
      <dgm:prSet phldrT="[Tekst]" phldr="1"/>
      <dgm:spPr/>
      <dgm:t>
        <a:bodyPr/>
        <a:lstStyle/>
        <a:p>
          <a:endParaRPr lang="da-DK"/>
        </a:p>
      </dgm:t>
    </dgm:pt>
    <dgm:pt modelId="{BED01867-21F6-49BC-A8A2-1A11B25BFD0E}" type="parTrans" cxnId="{9E284D39-88E9-4BD1-B747-F17DEA54B7F2}">
      <dgm:prSet/>
      <dgm:spPr/>
      <dgm:t>
        <a:bodyPr/>
        <a:lstStyle/>
        <a:p>
          <a:endParaRPr lang="da-DK"/>
        </a:p>
      </dgm:t>
    </dgm:pt>
    <dgm:pt modelId="{94D8827F-1C22-442D-AEC7-BD8FFFBE2420}" type="sibTrans" cxnId="{9E284D39-88E9-4BD1-B747-F17DEA54B7F2}">
      <dgm:prSet/>
      <dgm:spPr/>
      <dgm:t>
        <a:bodyPr/>
        <a:lstStyle/>
        <a:p>
          <a:endParaRPr lang="da-DK"/>
        </a:p>
      </dgm:t>
    </dgm:pt>
    <dgm:pt modelId="{DD765EAE-9C7C-4DC8-ADAA-3C95368CAF50}">
      <dgm:prSet phldrT="[Tekst]" phldr="1"/>
      <dgm:spPr/>
      <dgm:t>
        <a:bodyPr/>
        <a:lstStyle/>
        <a:p>
          <a:endParaRPr lang="da-DK"/>
        </a:p>
      </dgm:t>
    </dgm:pt>
    <dgm:pt modelId="{9EFF413B-7849-4269-8E40-4AB7C6BD5D13}" type="parTrans" cxnId="{3452F582-9D32-45CD-A727-6CF3159650D4}">
      <dgm:prSet/>
      <dgm:spPr/>
      <dgm:t>
        <a:bodyPr/>
        <a:lstStyle/>
        <a:p>
          <a:endParaRPr lang="da-DK"/>
        </a:p>
      </dgm:t>
    </dgm:pt>
    <dgm:pt modelId="{99A6CA38-559F-4789-A0B8-E93B1BCF5ABF}" type="sibTrans" cxnId="{3452F582-9D32-45CD-A727-6CF3159650D4}">
      <dgm:prSet/>
      <dgm:spPr/>
      <dgm:t>
        <a:bodyPr/>
        <a:lstStyle/>
        <a:p>
          <a:endParaRPr lang="da-DK"/>
        </a:p>
      </dgm:t>
    </dgm:pt>
    <dgm:pt modelId="{BFB0DD2F-17BD-478A-8901-B7EFF1295708}" type="pres">
      <dgm:prSet presAssocID="{EF963E5F-4A38-45F2-BA8A-31916439B6FC}" presName="hierChild1" presStyleCnt="0">
        <dgm:presLayoutVars>
          <dgm:orgChart val="1"/>
          <dgm:chPref val="1"/>
          <dgm:dir/>
          <dgm:animOne val="branch"/>
          <dgm:animLvl val="lvl"/>
          <dgm:resizeHandles/>
        </dgm:presLayoutVars>
      </dgm:prSet>
      <dgm:spPr/>
      <dgm:t>
        <a:bodyPr/>
        <a:lstStyle/>
        <a:p>
          <a:endParaRPr lang="da-DK"/>
        </a:p>
      </dgm:t>
    </dgm:pt>
    <dgm:pt modelId="{DDB50E73-3C8B-42CB-AE58-F3C04AD9255A}" type="pres">
      <dgm:prSet presAssocID="{4719E5A5-4DE2-467A-BFC1-EABD4EAE1E7F}" presName="hierRoot1" presStyleCnt="0">
        <dgm:presLayoutVars>
          <dgm:hierBranch val="init"/>
        </dgm:presLayoutVars>
      </dgm:prSet>
      <dgm:spPr/>
    </dgm:pt>
    <dgm:pt modelId="{00DABC16-2AEF-4E55-A6FB-0E19F31AD9AF}" type="pres">
      <dgm:prSet presAssocID="{4719E5A5-4DE2-467A-BFC1-EABD4EAE1E7F}" presName="rootComposite1" presStyleCnt="0"/>
      <dgm:spPr/>
    </dgm:pt>
    <dgm:pt modelId="{9855AB97-AEA7-402C-9EAF-A52F21098E34}" type="pres">
      <dgm:prSet presAssocID="{4719E5A5-4DE2-467A-BFC1-EABD4EAE1E7F}" presName="rootText1" presStyleLbl="node0" presStyleIdx="0" presStyleCnt="1" custLinFactNeighborX="3563" custLinFactNeighborY="-18527">
        <dgm:presLayoutVars>
          <dgm:chPref val="3"/>
        </dgm:presLayoutVars>
      </dgm:prSet>
      <dgm:spPr/>
      <dgm:t>
        <a:bodyPr/>
        <a:lstStyle/>
        <a:p>
          <a:endParaRPr lang="da-DK"/>
        </a:p>
      </dgm:t>
    </dgm:pt>
    <dgm:pt modelId="{D2290F1C-5BFD-45DA-86DA-CC6E2B9AE7DD}" type="pres">
      <dgm:prSet presAssocID="{4719E5A5-4DE2-467A-BFC1-EABD4EAE1E7F}" presName="rootConnector1" presStyleLbl="node1" presStyleIdx="0" presStyleCnt="0"/>
      <dgm:spPr/>
      <dgm:t>
        <a:bodyPr/>
        <a:lstStyle/>
        <a:p>
          <a:endParaRPr lang="da-DK"/>
        </a:p>
      </dgm:t>
    </dgm:pt>
    <dgm:pt modelId="{0B92497D-C06E-497C-A928-D8DB91946961}" type="pres">
      <dgm:prSet presAssocID="{4719E5A5-4DE2-467A-BFC1-EABD4EAE1E7F}" presName="hierChild2" presStyleCnt="0"/>
      <dgm:spPr/>
    </dgm:pt>
    <dgm:pt modelId="{DD2963B1-9233-41E8-A083-18C697C34F0C}" type="pres">
      <dgm:prSet presAssocID="{2576D30F-BE8A-4D11-B10F-882A845C6D33}" presName="Name37" presStyleLbl="parChTrans1D2" presStyleIdx="0" presStyleCnt="4"/>
      <dgm:spPr/>
      <dgm:t>
        <a:bodyPr/>
        <a:lstStyle/>
        <a:p>
          <a:endParaRPr lang="da-DK"/>
        </a:p>
      </dgm:t>
    </dgm:pt>
    <dgm:pt modelId="{CCDB46BC-8A06-4C2A-9117-1AD6AC637C3A}" type="pres">
      <dgm:prSet presAssocID="{E26C2408-3719-43B1-BF9C-E2245B99CEF4}" presName="hierRoot2" presStyleCnt="0">
        <dgm:presLayoutVars>
          <dgm:hierBranch val="init"/>
        </dgm:presLayoutVars>
      </dgm:prSet>
      <dgm:spPr/>
    </dgm:pt>
    <dgm:pt modelId="{C20F4105-65D6-4AF9-8391-A1379012D0E1}" type="pres">
      <dgm:prSet presAssocID="{E26C2408-3719-43B1-BF9C-E2245B99CEF4}" presName="rootComposite" presStyleCnt="0"/>
      <dgm:spPr/>
    </dgm:pt>
    <dgm:pt modelId="{53B844DD-1682-4918-8DAD-0FDE92D54834}" type="pres">
      <dgm:prSet presAssocID="{E26C2408-3719-43B1-BF9C-E2245B99CEF4}" presName="rootText" presStyleLbl="node2" presStyleIdx="0" presStyleCnt="3">
        <dgm:presLayoutVars>
          <dgm:chPref val="3"/>
        </dgm:presLayoutVars>
      </dgm:prSet>
      <dgm:spPr/>
      <dgm:t>
        <a:bodyPr/>
        <a:lstStyle/>
        <a:p>
          <a:endParaRPr lang="da-DK"/>
        </a:p>
      </dgm:t>
    </dgm:pt>
    <dgm:pt modelId="{12C7E96F-DFF7-448B-A524-D9A00F2A2942}" type="pres">
      <dgm:prSet presAssocID="{E26C2408-3719-43B1-BF9C-E2245B99CEF4}" presName="rootConnector" presStyleLbl="node2" presStyleIdx="0" presStyleCnt="3"/>
      <dgm:spPr/>
      <dgm:t>
        <a:bodyPr/>
        <a:lstStyle/>
        <a:p>
          <a:endParaRPr lang="da-DK"/>
        </a:p>
      </dgm:t>
    </dgm:pt>
    <dgm:pt modelId="{847F15EB-AFB3-4498-AED5-AFFCE71B2BE8}" type="pres">
      <dgm:prSet presAssocID="{E26C2408-3719-43B1-BF9C-E2245B99CEF4}" presName="hierChild4" presStyleCnt="0"/>
      <dgm:spPr/>
    </dgm:pt>
    <dgm:pt modelId="{11587A01-9FE2-40DB-AA69-2885EBAEB3C1}" type="pres">
      <dgm:prSet presAssocID="{E26C2408-3719-43B1-BF9C-E2245B99CEF4}" presName="hierChild5" presStyleCnt="0"/>
      <dgm:spPr/>
    </dgm:pt>
    <dgm:pt modelId="{C6FD6479-F64B-445D-87CE-2C8EF0CA684E}" type="pres">
      <dgm:prSet presAssocID="{BED01867-21F6-49BC-A8A2-1A11B25BFD0E}" presName="Name37" presStyleLbl="parChTrans1D2" presStyleIdx="1" presStyleCnt="4"/>
      <dgm:spPr/>
      <dgm:t>
        <a:bodyPr/>
        <a:lstStyle/>
        <a:p>
          <a:endParaRPr lang="da-DK"/>
        </a:p>
      </dgm:t>
    </dgm:pt>
    <dgm:pt modelId="{BB3AA3E2-8D99-4EA2-AC9B-964935F1B577}" type="pres">
      <dgm:prSet presAssocID="{89863661-144F-4567-BD7A-21EEF8FF9CA6}" presName="hierRoot2" presStyleCnt="0">
        <dgm:presLayoutVars>
          <dgm:hierBranch val="init"/>
        </dgm:presLayoutVars>
      </dgm:prSet>
      <dgm:spPr/>
    </dgm:pt>
    <dgm:pt modelId="{EC8D66FF-1843-42F4-946B-A2EEFEDE8D5B}" type="pres">
      <dgm:prSet presAssocID="{89863661-144F-4567-BD7A-21EEF8FF9CA6}" presName="rootComposite" presStyleCnt="0"/>
      <dgm:spPr/>
    </dgm:pt>
    <dgm:pt modelId="{9BC048B0-31E4-4BD2-8FBF-10EDC6237DBF}" type="pres">
      <dgm:prSet presAssocID="{89863661-144F-4567-BD7A-21EEF8FF9CA6}" presName="rootText" presStyleLbl="node2" presStyleIdx="1" presStyleCnt="3">
        <dgm:presLayoutVars>
          <dgm:chPref val="3"/>
        </dgm:presLayoutVars>
      </dgm:prSet>
      <dgm:spPr/>
      <dgm:t>
        <a:bodyPr/>
        <a:lstStyle/>
        <a:p>
          <a:endParaRPr lang="da-DK"/>
        </a:p>
      </dgm:t>
    </dgm:pt>
    <dgm:pt modelId="{F1A20F20-F803-423E-9232-1A01BFFFDCE7}" type="pres">
      <dgm:prSet presAssocID="{89863661-144F-4567-BD7A-21EEF8FF9CA6}" presName="rootConnector" presStyleLbl="node2" presStyleIdx="1" presStyleCnt="3"/>
      <dgm:spPr/>
      <dgm:t>
        <a:bodyPr/>
        <a:lstStyle/>
        <a:p>
          <a:endParaRPr lang="da-DK"/>
        </a:p>
      </dgm:t>
    </dgm:pt>
    <dgm:pt modelId="{8975989B-D8A2-4E93-9234-B88D7381AFAC}" type="pres">
      <dgm:prSet presAssocID="{89863661-144F-4567-BD7A-21EEF8FF9CA6}" presName="hierChild4" presStyleCnt="0"/>
      <dgm:spPr/>
    </dgm:pt>
    <dgm:pt modelId="{0A70F3BA-E84E-4A46-BCC7-DD7CF4D9B07B}" type="pres">
      <dgm:prSet presAssocID="{89863661-144F-4567-BD7A-21EEF8FF9CA6}" presName="hierChild5" presStyleCnt="0"/>
      <dgm:spPr/>
    </dgm:pt>
    <dgm:pt modelId="{933C9942-7AC2-4F9C-9F5D-D34BC1E4D943}" type="pres">
      <dgm:prSet presAssocID="{9EFF413B-7849-4269-8E40-4AB7C6BD5D13}" presName="Name37" presStyleLbl="parChTrans1D2" presStyleIdx="2" presStyleCnt="4"/>
      <dgm:spPr/>
      <dgm:t>
        <a:bodyPr/>
        <a:lstStyle/>
        <a:p>
          <a:endParaRPr lang="da-DK"/>
        </a:p>
      </dgm:t>
    </dgm:pt>
    <dgm:pt modelId="{70509D50-9E87-40B7-814C-0EF2AB9E44CC}" type="pres">
      <dgm:prSet presAssocID="{DD765EAE-9C7C-4DC8-ADAA-3C95368CAF50}" presName="hierRoot2" presStyleCnt="0">
        <dgm:presLayoutVars>
          <dgm:hierBranch val="init"/>
        </dgm:presLayoutVars>
      </dgm:prSet>
      <dgm:spPr/>
    </dgm:pt>
    <dgm:pt modelId="{D5F7006E-F231-4663-B8CF-E414A3E601D6}" type="pres">
      <dgm:prSet presAssocID="{DD765EAE-9C7C-4DC8-ADAA-3C95368CAF50}" presName="rootComposite" presStyleCnt="0"/>
      <dgm:spPr/>
    </dgm:pt>
    <dgm:pt modelId="{6503801E-09C1-46D2-B823-8D92ACFD64BA}" type="pres">
      <dgm:prSet presAssocID="{DD765EAE-9C7C-4DC8-ADAA-3C95368CAF50}" presName="rootText" presStyleLbl="node2" presStyleIdx="2" presStyleCnt="3">
        <dgm:presLayoutVars>
          <dgm:chPref val="3"/>
        </dgm:presLayoutVars>
      </dgm:prSet>
      <dgm:spPr/>
      <dgm:t>
        <a:bodyPr/>
        <a:lstStyle/>
        <a:p>
          <a:endParaRPr lang="da-DK"/>
        </a:p>
      </dgm:t>
    </dgm:pt>
    <dgm:pt modelId="{BA7C7326-55AC-4918-90EA-86B3E745B0B5}" type="pres">
      <dgm:prSet presAssocID="{DD765EAE-9C7C-4DC8-ADAA-3C95368CAF50}" presName="rootConnector" presStyleLbl="node2" presStyleIdx="2" presStyleCnt="3"/>
      <dgm:spPr/>
      <dgm:t>
        <a:bodyPr/>
        <a:lstStyle/>
        <a:p>
          <a:endParaRPr lang="da-DK"/>
        </a:p>
      </dgm:t>
    </dgm:pt>
    <dgm:pt modelId="{A13604CC-948E-42C1-B1FA-7DC86DB82146}" type="pres">
      <dgm:prSet presAssocID="{DD765EAE-9C7C-4DC8-ADAA-3C95368CAF50}" presName="hierChild4" presStyleCnt="0"/>
      <dgm:spPr/>
    </dgm:pt>
    <dgm:pt modelId="{F390F2F6-FECD-438C-8BB3-ADE795A1F18B}" type="pres">
      <dgm:prSet presAssocID="{DD765EAE-9C7C-4DC8-ADAA-3C95368CAF50}" presName="hierChild5" presStyleCnt="0"/>
      <dgm:spPr/>
    </dgm:pt>
    <dgm:pt modelId="{F4924E9A-6D43-44BF-984C-22CB86F4A8A6}" type="pres">
      <dgm:prSet presAssocID="{4719E5A5-4DE2-467A-BFC1-EABD4EAE1E7F}" presName="hierChild3" presStyleCnt="0"/>
      <dgm:spPr/>
    </dgm:pt>
    <dgm:pt modelId="{9ECA02B2-BF58-485B-9A9F-4A00F12BB7AC}" type="pres">
      <dgm:prSet presAssocID="{32E5F2A0-CC5F-4D33-ABB7-8DB289BBFC76}" presName="Name111" presStyleLbl="parChTrans1D2" presStyleIdx="3" presStyleCnt="4"/>
      <dgm:spPr/>
      <dgm:t>
        <a:bodyPr/>
        <a:lstStyle/>
        <a:p>
          <a:endParaRPr lang="da-DK"/>
        </a:p>
      </dgm:t>
    </dgm:pt>
    <dgm:pt modelId="{4586F922-EBF1-40C5-9C1E-5BD5B5370545}" type="pres">
      <dgm:prSet presAssocID="{4A9AC395-D192-4145-AD6C-80BE9596C526}" presName="hierRoot3" presStyleCnt="0">
        <dgm:presLayoutVars>
          <dgm:hierBranch val="init"/>
        </dgm:presLayoutVars>
      </dgm:prSet>
      <dgm:spPr/>
    </dgm:pt>
    <dgm:pt modelId="{08055069-E024-4C30-8CD3-4396F809420D}" type="pres">
      <dgm:prSet presAssocID="{4A9AC395-D192-4145-AD6C-80BE9596C526}" presName="rootComposite3" presStyleCnt="0"/>
      <dgm:spPr/>
    </dgm:pt>
    <dgm:pt modelId="{4C3892E9-27E3-4B20-B412-BE64D18F7981}" type="pres">
      <dgm:prSet presAssocID="{4A9AC395-D192-4145-AD6C-80BE9596C526}" presName="rootText3" presStyleLbl="asst1" presStyleIdx="0" presStyleCnt="1">
        <dgm:presLayoutVars>
          <dgm:chPref val="3"/>
        </dgm:presLayoutVars>
      </dgm:prSet>
      <dgm:spPr/>
      <dgm:t>
        <a:bodyPr/>
        <a:lstStyle/>
        <a:p>
          <a:endParaRPr lang="da-DK"/>
        </a:p>
      </dgm:t>
    </dgm:pt>
    <dgm:pt modelId="{05398979-D2BA-4792-B142-AAE0A8D92D9D}" type="pres">
      <dgm:prSet presAssocID="{4A9AC395-D192-4145-AD6C-80BE9596C526}" presName="rootConnector3" presStyleLbl="asst1" presStyleIdx="0" presStyleCnt="1"/>
      <dgm:spPr/>
      <dgm:t>
        <a:bodyPr/>
        <a:lstStyle/>
        <a:p>
          <a:endParaRPr lang="da-DK"/>
        </a:p>
      </dgm:t>
    </dgm:pt>
    <dgm:pt modelId="{A0EF100B-46CC-4375-AC19-4C5CCBC29FF0}" type="pres">
      <dgm:prSet presAssocID="{4A9AC395-D192-4145-AD6C-80BE9596C526}" presName="hierChild6" presStyleCnt="0"/>
      <dgm:spPr/>
    </dgm:pt>
    <dgm:pt modelId="{8C1EA65A-2CC7-4F82-8391-844256A99357}" type="pres">
      <dgm:prSet presAssocID="{4A9AC395-D192-4145-AD6C-80BE9596C526}" presName="hierChild7" presStyleCnt="0"/>
      <dgm:spPr/>
    </dgm:pt>
  </dgm:ptLst>
  <dgm:cxnLst>
    <dgm:cxn modelId="{7E0DB309-F400-4945-B01C-90F445D70F69}" type="presOf" srcId="{4719E5A5-4DE2-467A-BFC1-EABD4EAE1E7F}" destId="{D2290F1C-5BFD-45DA-86DA-CC6E2B9AE7DD}" srcOrd="1" destOrd="0" presId="urn:microsoft.com/office/officeart/2005/8/layout/orgChart1"/>
    <dgm:cxn modelId="{CDAA72AC-99A2-408A-A3E0-F08938BDAF7A}" srcId="{EF963E5F-4A38-45F2-BA8A-31916439B6FC}" destId="{4719E5A5-4DE2-467A-BFC1-EABD4EAE1E7F}" srcOrd="0" destOrd="0" parTransId="{96BFE2D5-95ED-44F1-89DB-22479E6EA23B}" sibTransId="{1C94EDB3-4B09-45D6-A6BC-B84832C771FF}"/>
    <dgm:cxn modelId="{7AB1A73C-0BAD-43A0-8CD9-BCD8F495B2AC}" type="presOf" srcId="{89863661-144F-4567-BD7A-21EEF8FF9CA6}" destId="{F1A20F20-F803-423E-9232-1A01BFFFDCE7}" srcOrd="1" destOrd="0" presId="urn:microsoft.com/office/officeart/2005/8/layout/orgChart1"/>
    <dgm:cxn modelId="{23A9612F-CD74-447F-B1C2-27ED15C4E095}" type="presOf" srcId="{89863661-144F-4567-BD7A-21EEF8FF9CA6}" destId="{9BC048B0-31E4-4BD2-8FBF-10EDC6237DBF}" srcOrd="0" destOrd="0" presId="urn:microsoft.com/office/officeart/2005/8/layout/orgChart1"/>
    <dgm:cxn modelId="{3452F582-9D32-45CD-A727-6CF3159650D4}" srcId="{4719E5A5-4DE2-467A-BFC1-EABD4EAE1E7F}" destId="{DD765EAE-9C7C-4DC8-ADAA-3C95368CAF50}" srcOrd="3" destOrd="0" parTransId="{9EFF413B-7849-4269-8E40-4AB7C6BD5D13}" sibTransId="{99A6CA38-559F-4789-A0B8-E93B1BCF5ABF}"/>
    <dgm:cxn modelId="{4387D2B5-E426-4D50-BB35-5A66506FD0D4}" srcId="{4719E5A5-4DE2-467A-BFC1-EABD4EAE1E7F}" destId="{E26C2408-3719-43B1-BF9C-E2245B99CEF4}" srcOrd="1" destOrd="0" parTransId="{2576D30F-BE8A-4D11-B10F-882A845C6D33}" sibTransId="{0816B299-4580-4F10-ABAF-8FE7DBCBA605}"/>
    <dgm:cxn modelId="{9E284D39-88E9-4BD1-B747-F17DEA54B7F2}" srcId="{4719E5A5-4DE2-467A-BFC1-EABD4EAE1E7F}" destId="{89863661-144F-4567-BD7A-21EEF8FF9CA6}" srcOrd="2" destOrd="0" parTransId="{BED01867-21F6-49BC-A8A2-1A11B25BFD0E}" sibTransId="{94D8827F-1C22-442D-AEC7-BD8FFFBE2420}"/>
    <dgm:cxn modelId="{7F7C7FA3-5081-4EEC-BDD6-BD0D5257C598}" type="presOf" srcId="{DD765EAE-9C7C-4DC8-ADAA-3C95368CAF50}" destId="{6503801E-09C1-46D2-B823-8D92ACFD64BA}" srcOrd="0" destOrd="0" presId="urn:microsoft.com/office/officeart/2005/8/layout/orgChart1"/>
    <dgm:cxn modelId="{51078ED0-C3C5-4815-8066-D7DB0B1F82FA}" type="presOf" srcId="{E26C2408-3719-43B1-BF9C-E2245B99CEF4}" destId="{53B844DD-1682-4918-8DAD-0FDE92D54834}" srcOrd="0" destOrd="0" presId="urn:microsoft.com/office/officeart/2005/8/layout/orgChart1"/>
    <dgm:cxn modelId="{E5671D67-B28A-401A-8D7D-7DDE70DFEF79}" type="presOf" srcId="{E26C2408-3719-43B1-BF9C-E2245B99CEF4}" destId="{12C7E96F-DFF7-448B-A524-D9A00F2A2942}" srcOrd="1" destOrd="0" presId="urn:microsoft.com/office/officeart/2005/8/layout/orgChart1"/>
    <dgm:cxn modelId="{B23853F2-0999-4B9A-BED1-2F45CD4059E0}" type="presOf" srcId="{4719E5A5-4DE2-467A-BFC1-EABD4EAE1E7F}" destId="{9855AB97-AEA7-402C-9EAF-A52F21098E34}" srcOrd="0" destOrd="0" presId="urn:microsoft.com/office/officeart/2005/8/layout/orgChart1"/>
    <dgm:cxn modelId="{695B9838-9227-412E-BCC8-3CC386B87CBA}" type="presOf" srcId="{9EFF413B-7849-4269-8E40-4AB7C6BD5D13}" destId="{933C9942-7AC2-4F9C-9F5D-D34BC1E4D943}" srcOrd="0" destOrd="0" presId="urn:microsoft.com/office/officeart/2005/8/layout/orgChart1"/>
    <dgm:cxn modelId="{376386E6-FBAB-4B9D-8CD4-F36B1BD880AA}" type="presOf" srcId="{EF963E5F-4A38-45F2-BA8A-31916439B6FC}" destId="{BFB0DD2F-17BD-478A-8901-B7EFF1295708}" srcOrd="0" destOrd="0" presId="urn:microsoft.com/office/officeart/2005/8/layout/orgChart1"/>
    <dgm:cxn modelId="{5A9B204F-EBDC-403D-8F8B-B4643759D82D}" srcId="{4719E5A5-4DE2-467A-BFC1-EABD4EAE1E7F}" destId="{4A9AC395-D192-4145-AD6C-80BE9596C526}" srcOrd="0" destOrd="0" parTransId="{32E5F2A0-CC5F-4D33-ABB7-8DB289BBFC76}" sibTransId="{287E4C89-C508-4CBC-AF30-603B95590A5A}"/>
    <dgm:cxn modelId="{7288D579-A522-4F19-9412-AE9912F0FEFB}" type="presOf" srcId="{DD765EAE-9C7C-4DC8-ADAA-3C95368CAF50}" destId="{BA7C7326-55AC-4918-90EA-86B3E745B0B5}" srcOrd="1" destOrd="0" presId="urn:microsoft.com/office/officeart/2005/8/layout/orgChart1"/>
    <dgm:cxn modelId="{E5ACA63B-4C82-49C1-A3C0-AABBBD3D2F2C}" type="presOf" srcId="{2576D30F-BE8A-4D11-B10F-882A845C6D33}" destId="{DD2963B1-9233-41E8-A083-18C697C34F0C}" srcOrd="0" destOrd="0" presId="urn:microsoft.com/office/officeart/2005/8/layout/orgChart1"/>
    <dgm:cxn modelId="{8EC55B5B-23F8-4B90-8B75-ADAD4AA72233}" type="presOf" srcId="{BED01867-21F6-49BC-A8A2-1A11B25BFD0E}" destId="{C6FD6479-F64B-445D-87CE-2C8EF0CA684E}" srcOrd="0" destOrd="0" presId="urn:microsoft.com/office/officeart/2005/8/layout/orgChart1"/>
    <dgm:cxn modelId="{7F3AB39A-7B63-4B81-A887-0F49C9CAA80D}" type="presOf" srcId="{4A9AC395-D192-4145-AD6C-80BE9596C526}" destId="{05398979-D2BA-4792-B142-AAE0A8D92D9D}" srcOrd="1" destOrd="0" presId="urn:microsoft.com/office/officeart/2005/8/layout/orgChart1"/>
    <dgm:cxn modelId="{C39D5B3A-8F3B-4F0D-92C0-E9C4D0F53A39}" type="presOf" srcId="{32E5F2A0-CC5F-4D33-ABB7-8DB289BBFC76}" destId="{9ECA02B2-BF58-485B-9A9F-4A00F12BB7AC}" srcOrd="0" destOrd="0" presId="urn:microsoft.com/office/officeart/2005/8/layout/orgChart1"/>
    <dgm:cxn modelId="{84DC3CB1-5E85-46AB-9247-B141C7DDCA51}" type="presOf" srcId="{4A9AC395-D192-4145-AD6C-80BE9596C526}" destId="{4C3892E9-27E3-4B20-B412-BE64D18F7981}" srcOrd="0" destOrd="0" presId="urn:microsoft.com/office/officeart/2005/8/layout/orgChart1"/>
    <dgm:cxn modelId="{876617E6-2196-43E4-AD80-F91B10AEF905}" type="presParOf" srcId="{BFB0DD2F-17BD-478A-8901-B7EFF1295708}" destId="{DDB50E73-3C8B-42CB-AE58-F3C04AD9255A}" srcOrd="0" destOrd="0" presId="urn:microsoft.com/office/officeart/2005/8/layout/orgChart1"/>
    <dgm:cxn modelId="{CFF11984-F4AD-48F1-9C34-E7AD391FE26B}" type="presParOf" srcId="{DDB50E73-3C8B-42CB-AE58-F3C04AD9255A}" destId="{00DABC16-2AEF-4E55-A6FB-0E19F31AD9AF}" srcOrd="0" destOrd="0" presId="urn:microsoft.com/office/officeart/2005/8/layout/orgChart1"/>
    <dgm:cxn modelId="{B08A2B3B-4C51-47AF-83D9-2827C8947C0F}" type="presParOf" srcId="{00DABC16-2AEF-4E55-A6FB-0E19F31AD9AF}" destId="{9855AB97-AEA7-402C-9EAF-A52F21098E34}" srcOrd="0" destOrd="0" presId="urn:microsoft.com/office/officeart/2005/8/layout/orgChart1"/>
    <dgm:cxn modelId="{DFE27CAD-21AE-4345-911E-E205DD4589B4}" type="presParOf" srcId="{00DABC16-2AEF-4E55-A6FB-0E19F31AD9AF}" destId="{D2290F1C-5BFD-45DA-86DA-CC6E2B9AE7DD}" srcOrd="1" destOrd="0" presId="urn:microsoft.com/office/officeart/2005/8/layout/orgChart1"/>
    <dgm:cxn modelId="{0678C20A-B1AF-472D-A8BB-1B822C0D57EF}" type="presParOf" srcId="{DDB50E73-3C8B-42CB-AE58-F3C04AD9255A}" destId="{0B92497D-C06E-497C-A928-D8DB91946961}" srcOrd="1" destOrd="0" presId="urn:microsoft.com/office/officeart/2005/8/layout/orgChart1"/>
    <dgm:cxn modelId="{2AFE2CDB-C350-492C-85BB-952681F22FCB}" type="presParOf" srcId="{0B92497D-C06E-497C-A928-D8DB91946961}" destId="{DD2963B1-9233-41E8-A083-18C697C34F0C}" srcOrd="0" destOrd="0" presId="urn:microsoft.com/office/officeart/2005/8/layout/orgChart1"/>
    <dgm:cxn modelId="{BED15F8A-03D9-43B3-82EC-BEDE8477C7EF}" type="presParOf" srcId="{0B92497D-C06E-497C-A928-D8DB91946961}" destId="{CCDB46BC-8A06-4C2A-9117-1AD6AC637C3A}" srcOrd="1" destOrd="0" presId="urn:microsoft.com/office/officeart/2005/8/layout/orgChart1"/>
    <dgm:cxn modelId="{6A82916D-72A8-4205-BC3F-E9EB6927A952}" type="presParOf" srcId="{CCDB46BC-8A06-4C2A-9117-1AD6AC637C3A}" destId="{C20F4105-65D6-4AF9-8391-A1379012D0E1}" srcOrd="0" destOrd="0" presId="urn:microsoft.com/office/officeart/2005/8/layout/orgChart1"/>
    <dgm:cxn modelId="{06BEA264-8B7A-4522-BCA1-B4226770A54E}" type="presParOf" srcId="{C20F4105-65D6-4AF9-8391-A1379012D0E1}" destId="{53B844DD-1682-4918-8DAD-0FDE92D54834}" srcOrd="0" destOrd="0" presId="urn:microsoft.com/office/officeart/2005/8/layout/orgChart1"/>
    <dgm:cxn modelId="{02B78E78-CB2E-41E4-8C1B-7902DEA72A21}" type="presParOf" srcId="{C20F4105-65D6-4AF9-8391-A1379012D0E1}" destId="{12C7E96F-DFF7-448B-A524-D9A00F2A2942}" srcOrd="1" destOrd="0" presId="urn:microsoft.com/office/officeart/2005/8/layout/orgChart1"/>
    <dgm:cxn modelId="{91AB8BD2-0A0D-49FE-AFF8-6FD00B63297E}" type="presParOf" srcId="{CCDB46BC-8A06-4C2A-9117-1AD6AC637C3A}" destId="{847F15EB-AFB3-4498-AED5-AFFCE71B2BE8}" srcOrd="1" destOrd="0" presId="urn:microsoft.com/office/officeart/2005/8/layout/orgChart1"/>
    <dgm:cxn modelId="{F59DC015-5914-4850-BF89-58A37D5C4B96}" type="presParOf" srcId="{CCDB46BC-8A06-4C2A-9117-1AD6AC637C3A}" destId="{11587A01-9FE2-40DB-AA69-2885EBAEB3C1}" srcOrd="2" destOrd="0" presId="urn:microsoft.com/office/officeart/2005/8/layout/orgChart1"/>
    <dgm:cxn modelId="{E75F861D-3A51-46CA-BBA5-9D0712F7A537}" type="presParOf" srcId="{0B92497D-C06E-497C-A928-D8DB91946961}" destId="{C6FD6479-F64B-445D-87CE-2C8EF0CA684E}" srcOrd="2" destOrd="0" presId="urn:microsoft.com/office/officeart/2005/8/layout/orgChart1"/>
    <dgm:cxn modelId="{B5F0B2FE-B1A4-4F71-8D41-71A76D8C63A4}" type="presParOf" srcId="{0B92497D-C06E-497C-A928-D8DB91946961}" destId="{BB3AA3E2-8D99-4EA2-AC9B-964935F1B577}" srcOrd="3" destOrd="0" presId="urn:microsoft.com/office/officeart/2005/8/layout/orgChart1"/>
    <dgm:cxn modelId="{9EFB34D2-A84F-4488-9DF1-8FE47802E1B2}" type="presParOf" srcId="{BB3AA3E2-8D99-4EA2-AC9B-964935F1B577}" destId="{EC8D66FF-1843-42F4-946B-A2EEFEDE8D5B}" srcOrd="0" destOrd="0" presId="urn:microsoft.com/office/officeart/2005/8/layout/orgChart1"/>
    <dgm:cxn modelId="{8B65CEA5-DD75-436B-BC65-AB1CBA7AA0E1}" type="presParOf" srcId="{EC8D66FF-1843-42F4-946B-A2EEFEDE8D5B}" destId="{9BC048B0-31E4-4BD2-8FBF-10EDC6237DBF}" srcOrd="0" destOrd="0" presId="urn:microsoft.com/office/officeart/2005/8/layout/orgChart1"/>
    <dgm:cxn modelId="{105550FC-21D8-49B6-A71C-D48A2CC9A947}" type="presParOf" srcId="{EC8D66FF-1843-42F4-946B-A2EEFEDE8D5B}" destId="{F1A20F20-F803-423E-9232-1A01BFFFDCE7}" srcOrd="1" destOrd="0" presId="urn:microsoft.com/office/officeart/2005/8/layout/orgChart1"/>
    <dgm:cxn modelId="{14AF5223-6D64-4700-AE13-46E701762FB0}" type="presParOf" srcId="{BB3AA3E2-8D99-4EA2-AC9B-964935F1B577}" destId="{8975989B-D8A2-4E93-9234-B88D7381AFAC}" srcOrd="1" destOrd="0" presId="urn:microsoft.com/office/officeart/2005/8/layout/orgChart1"/>
    <dgm:cxn modelId="{4467367A-B94C-477B-82ED-BA94363DC33B}" type="presParOf" srcId="{BB3AA3E2-8D99-4EA2-AC9B-964935F1B577}" destId="{0A70F3BA-E84E-4A46-BCC7-DD7CF4D9B07B}" srcOrd="2" destOrd="0" presId="urn:microsoft.com/office/officeart/2005/8/layout/orgChart1"/>
    <dgm:cxn modelId="{82B4E128-AAFC-49C2-91E9-08487C229CD1}" type="presParOf" srcId="{0B92497D-C06E-497C-A928-D8DB91946961}" destId="{933C9942-7AC2-4F9C-9F5D-D34BC1E4D943}" srcOrd="4" destOrd="0" presId="urn:microsoft.com/office/officeart/2005/8/layout/orgChart1"/>
    <dgm:cxn modelId="{6D158220-41DD-4EA4-8534-7FF8535A4EE8}" type="presParOf" srcId="{0B92497D-C06E-497C-A928-D8DB91946961}" destId="{70509D50-9E87-40B7-814C-0EF2AB9E44CC}" srcOrd="5" destOrd="0" presId="urn:microsoft.com/office/officeart/2005/8/layout/orgChart1"/>
    <dgm:cxn modelId="{D57A37CC-4251-43E4-8BFC-40E3951E66FC}" type="presParOf" srcId="{70509D50-9E87-40B7-814C-0EF2AB9E44CC}" destId="{D5F7006E-F231-4663-B8CF-E414A3E601D6}" srcOrd="0" destOrd="0" presId="urn:microsoft.com/office/officeart/2005/8/layout/orgChart1"/>
    <dgm:cxn modelId="{68D0A3A7-886A-48E3-B493-B8CE796AB2E5}" type="presParOf" srcId="{D5F7006E-F231-4663-B8CF-E414A3E601D6}" destId="{6503801E-09C1-46D2-B823-8D92ACFD64BA}" srcOrd="0" destOrd="0" presId="urn:microsoft.com/office/officeart/2005/8/layout/orgChart1"/>
    <dgm:cxn modelId="{62D6A683-7CF2-42FC-8EDA-8C81E8D16500}" type="presParOf" srcId="{D5F7006E-F231-4663-B8CF-E414A3E601D6}" destId="{BA7C7326-55AC-4918-90EA-86B3E745B0B5}" srcOrd="1" destOrd="0" presId="urn:microsoft.com/office/officeart/2005/8/layout/orgChart1"/>
    <dgm:cxn modelId="{40D39CBE-34BE-454F-8490-708F2332BE7B}" type="presParOf" srcId="{70509D50-9E87-40B7-814C-0EF2AB9E44CC}" destId="{A13604CC-948E-42C1-B1FA-7DC86DB82146}" srcOrd="1" destOrd="0" presId="urn:microsoft.com/office/officeart/2005/8/layout/orgChart1"/>
    <dgm:cxn modelId="{B4355FAC-3F2E-483C-96B6-24FD94EF766A}" type="presParOf" srcId="{70509D50-9E87-40B7-814C-0EF2AB9E44CC}" destId="{F390F2F6-FECD-438C-8BB3-ADE795A1F18B}" srcOrd="2" destOrd="0" presId="urn:microsoft.com/office/officeart/2005/8/layout/orgChart1"/>
    <dgm:cxn modelId="{EAF510E7-7CAC-4827-ACFD-697F748B96BB}" type="presParOf" srcId="{DDB50E73-3C8B-42CB-AE58-F3C04AD9255A}" destId="{F4924E9A-6D43-44BF-984C-22CB86F4A8A6}" srcOrd="2" destOrd="0" presId="urn:microsoft.com/office/officeart/2005/8/layout/orgChart1"/>
    <dgm:cxn modelId="{C7805181-4436-4E9A-9355-B3078E3FD894}" type="presParOf" srcId="{F4924E9A-6D43-44BF-984C-22CB86F4A8A6}" destId="{9ECA02B2-BF58-485B-9A9F-4A00F12BB7AC}" srcOrd="0" destOrd="0" presId="urn:microsoft.com/office/officeart/2005/8/layout/orgChart1"/>
    <dgm:cxn modelId="{FB4CC16D-DE0C-4CDE-B912-4700F403A7AA}" type="presParOf" srcId="{F4924E9A-6D43-44BF-984C-22CB86F4A8A6}" destId="{4586F922-EBF1-40C5-9C1E-5BD5B5370545}" srcOrd="1" destOrd="0" presId="urn:microsoft.com/office/officeart/2005/8/layout/orgChart1"/>
    <dgm:cxn modelId="{A05631AF-5C36-46FA-B5D6-95481EAE7238}" type="presParOf" srcId="{4586F922-EBF1-40C5-9C1E-5BD5B5370545}" destId="{08055069-E024-4C30-8CD3-4396F809420D}" srcOrd="0" destOrd="0" presId="urn:microsoft.com/office/officeart/2005/8/layout/orgChart1"/>
    <dgm:cxn modelId="{78106375-A5B5-4688-BE43-0BAB7ACB8737}" type="presParOf" srcId="{08055069-E024-4C30-8CD3-4396F809420D}" destId="{4C3892E9-27E3-4B20-B412-BE64D18F7981}" srcOrd="0" destOrd="0" presId="urn:microsoft.com/office/officeart/2005/8/layout/orgChart1"/>
    <dgm:cxn modelId="{B4751CDF-9889-4FAC-A6E7-EF9B01083E8B}" type="presParOf" srcId="{08055069-E024-4C30-8CD3-4396F809420D}" destId="{05398979-D2BA-4792-B142-AAE0A8D92D9D}" srcOrd="1" destOrd="0" presId="urn:microsoft.com/office/officeart/2005/8/layout/orgChart1"/>
    <dgm:cxn modelId="{9E0DE60F-E91D-4225-A102-46780F59D9D1}" type="presParOf" srcId="{4586F922-EBF1-40C5-9C1E-5BD5B5370545}" destId="{A0EF100B-46CC-4375-AC19-4C5CCBC29FF0}" srcOrd="1" destOrd="0" presId="urn:microsoft.com/office/officeart/2005/8/layout/orgChart1"/>
    <dgm:cxn modelId="{1D7C3E85-CCD1-47CC-BC2E-73459F7455CE}" type="presParOf" srcId="{4586F922-EBF1-40C5-9C1E-5BD5B5370545}" destId="{8C1EA65A-2CC7-4F82-8391-844256A99357}" srcOrd="2" destOrd="0" presId="urn:microsoft.com/office/officeart/2005/8/layout/orgChart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468DA8C6-A2B4-4FE5-918B-D2E03037B648}">
      <dsp:nvSpPr>
        <dsp:cNvPr id="0" name=""/>
        <dsp:cNvSpPr/>
      </dsp:nvSpPr>
      <dsp:spPr>
        <a:xfrm>
          <a:off x="1575559" y="1176337"/>
          <a:ext cx="3529012" cy="3529012"/>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634B4811-C692-4EF2-9AF9-DC5FFD592632}">
      <dsp:nvSpPr>
        <dsp:cNvPr id="0" name=""/>
        <dsp:cNvSpPr/>
      </dsp:nvSpPr>
      <dsp:spPr>
        <a:xfrm>
          <a:off x="2079914" y="1680692"/>
          <a:ext cx="2520303" cy="2520303"/>
        </a:xfrm>
        <a:prstGeom prst="ellipse">
          <a:avLst/>
        </a:prstGeom>
        <a:solidFill>
          <a:srgbClr val="D48886"/>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632AE878-B83C-4690-8AAC-670A6F9E5956}">
      <dsp:nvSpPr>
        <dsp:cNvPr id="0" name=""/>
        <dsp:cNvSpPr/>
      </dsp:nvSpPr>
      <dsp:spPr>
        <a:xfrm>
          <a:off x="2583975" y="2184752"/>
          <a:ext cx="1512181" cy="1512181"/>
        </a:xfrm>
        <a:prstGeom prst="ellipse">
          <a:avLst/>
        </a:prstGeom>
        <a:solidFill>
          <a:srgbClr val="FFC865"/>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E8155D48-4808-47C1-A768-7F1239C8A48B}">
      <dsp:nvSpPr>
        <dsp:cNvPr id="0" name=""/>
        <dsp:cNvSpPr/>
      </dsp:nvSpPr>
      <dsp:spPr>
        <a:xfrm>
          <a:off x="3088035" y="2688813"/>
          <a:ext cx="504060" cy="504060"/>
        </a:xfrm>
        <a:prstGeom prst="ellipse">
          <a:avLst/>
        </a:prstGeom>
        <a:solidFill>
          <a:srgbClr val="C00000"/>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9BC3006E-2A49-4296-8A26-0A106873B0C9}">
      <dsp:nvSpPr>
        <dsp:cNvPr id="0" name=""/>
        <dsp:cNvSpPr/>
      </dsp:nvSpPr>
      <dsp:spPr>
        <a:xfrm>
          <a:off x="5220056" y="0"/>
          <a:ext cx="2709875" cy="844022"/>
        </a:xfrm>
        <a:prstGeom prst="rect">
          <a:avLst/>
        </a:prstGeom>
        <a:noFill/>
        <a:ln>
          <a:solidFill>
            <a:schemeClr val="tx1"/>
          </a:solidFill>
        </a:ln>
        <a:effectLst/>
      </dsp:spPr>
      <dsp:style>
        <a:lnRef idx="0">
          <a:scrgbClr r="0" g="0" b="0"/>
        </a:lnRef>
        <a:fillRef idx="0">
          <a:scrgbClr r="0" g="0" b="0"/>
        </a:fillRef>
        <a:effectRef idx="0">
          <a:scrgbClr r="0" g="0" b="0"/>
        </a:effectRef>
        <a:fontRef idx="minor"/>
      </dsp:style>
      <dsp:txBody>
        <a:bodyPr spcFirstLastPara="0" vert="horz" wrap="square" lIns="362712" tIns="64770" rIns="64770" bIns="64770" numCol="1" spcCol="1270" anchor="ctr" anchorCtr="0">
          <a:noAutofit/>
        </a:bodyPr>
        <a:lstStyle/>
        <a:p>
          <a:pPr lvl="0" algn="l" defTabSz="2266950">
            <a:lnSpc>
              <a:spcPct val="90000"/>
            </a:lnSpc>
            <a:spcBef>
              <a:spcPct val="0"/>
            </a:spcBef>
            <a:spcAft>
              <a:spcPct val="35000"/>
            </a:spcAft>
          </a:pPr>
          <a:endParaRPr lang="da-DK" sz="5100" kern="1200"/>
        </a:p>
      </dsp:txBody>
      <dsp:txXfrm>
        <a:off x="5220056" y="0"/>
        <a:ext cx="2709875" cy="844022"/>
      </dsp:txXfrm>
    </dsp:sp>
    <dsp:sp modelId="{747B5AD5-962D-4A5D-8E40-A28A8319C97B}">
      <dsp:nvSpPr>
        <dsp:cNvPr id="0" name=""/>
        <dsp:cNvSpPr/>
      </dsp:nvSpPr>
      <dsp:spPr>
        <a:xfrm>
          <a:off x="5251614" y="422011"/>
          <a:ext cx="441126" cy="0"/>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69B77D54-1C0D-4695-A184-7BA2325CB068}">
      <dsp:nvSpPr>
        <dsp:cNvPr id="0" name=""/>
        <dsp:cNvSpPr/>
      </dsp:nvSpPr>
      <dsp:spPr>
        <a:xfrm rot="5400000">
          <a:off x="3034218" y="699920"/>
          <a:ext cx="2493835" cy="1940956"/>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86F7512E-A043-4FF7-A87F-88CB073FC1EC}">
      <dsp:nvSpPr>
        <dsp:cNvPr id="0" name=""/>
        <dsp:cNvSpPr/>
      </dsp:nvSpPr>
      <dsp:spPr>
        <a:xfrm>
          <a:off x="5219597" y="844022"/>
          <a:ext cx="2710793" cy="844022"/>
        </a:xfrm>
        <a:prstGeom prst="rect">
          <a:avLst/>
        </a:prstGeom>
        <a:noFill/>
        <a:ln>
          <a:solidFill>
            <a:schemeClr val="tx1"/>
          </a:solidFill>
        </a:ln>
        <a:effectLst/>
      </dsp:spPr>
      <dsp:style>
        <a:lnRef idx="0">
          <a:scrgbClr r="0" g="0" b="0"/>
        </a:lnRef>
        <a:fillRef idx="0">
          <a:scrgbClr r="0" g="0" b="0"/>
        </a:fillRef>
        <a:effectRef idx="0">
          <a:scrgbClr r="0" g="0" b="0"/>
        </a:effectRef>
        <a:fontRef idx="minor"/>
      </dsp:style>
      <dsp:txBody>
        <a:bodyPr spcFirstLastPara="0" vert="horz" wrap="square" lIns="362712" tIns="64770" rIns="64770" bIns="64770" numCol="1" spcCol="1270" anchor="ctr" anchorCtr="0">
          <a:noAutofit/>
        </a:bodyPr>
        <a:lstStyle/>
        <a:p>
          <a:pPr lvl="0" algn="l" defTabSz="2266950">
            <a:lnSpc>
              <a:spcPct val="90000"/>
            </a:lnSpc>
            <a:spcBef>
              <a:spcPct val="0"/>
            </a:spcBef>
            <a:spcAft>
              <a:spcPct val="35000"/>
            </a:spcAft>
          </a:pPr>
          <a:endParaRPr lang="da-DK" sz="5100" kern="1200"/>
        </a:p>
      </dsp:txBody>
      <dsp:txXfrm>
        <a:off x="5219597" y="844022"/>
        <a:ext cx="2710793" cy="844022"/>
      </dsp:txXfrm>
    </dsp:sp>
    <dsp:sp modelId="{7F5CA1F8-547A-4D3C-B662-68563763486B}">
      <dsp:nvSpPr>
        <dsp:cNvPr id="0" name=""/>
        <dsp:cNvSpPr/>
      </dsp:nvSpPr>
      <dsp:spPr>
        <a:xfrm>
          <a:off x="5251614" y="1266033"/>
          <a:ext cx="441126" cy="0"/>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8C8F4B94-86DC-4B90-B2FA-9C87094029C7}">
      <dsp:nvSpPr>
        <dsp:cNvPr id="0" name=""/>
        <dsp:cNvSpPr/>
      </dsp:nvSpPr>
      <dsp:spPr>
        <a:xfrm rot="5400000">
          <a:off x="3465934" y="1530121"/>
          <a:ext cx="2048003" cy="1520416"/>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71D88489-8C23-43A3-A926-7E035BB31904}">
      <dsp:nvSpPr>
        <dsp:cNvPr id="0" name=""/>
        <dsp:cNvSpPr/>
      </dsp:nvSpPr>
      <dsp:spPr>
        <a:xfrm>
          <a:off x="5219597" y="1688044"/>
          <a:ext cx="2710793" cy="844022"/>
        </a:xfrm>
        <a:prstGeom prst="rect">
          <a:avLst/>
        </a:prstGeom>
        <a:noFill/>
        <a:ln>
          <a:solidFill>
            <a:schemeClr val="tx1"/>
          </a:solidFill>
        </a:ln>
        <a:effectLst/>
      </dsp:spPr>
      <dsp:style>
        <a:lnRef idx="0">
          <a:scrgbClr r="0" g="0" b="0"/>
        </a:lnRef>
        <a:fillRef idx="0">
          <a:scrgbClr r="0" g="0" b="0"/>
        </a:fillRef>
        <a:effectRef idx="0">
          <a:scrgbClr r="0" g="0" b="0"/>
        </a:effectRef>
        <a:fontRef idx="minor"/>
      </dsp:style>
      <dsp:txBody>
        <a:bodyPr spcFirstLastPara="0" vert="horz" wrap="square" lIns="362712" tIns="64770" rIns="64770" bIns="64770" numCol="1" spcCol="1270" anchor="ctr" anchorCtr="0">
          <a:noAutofit/>
        </a:bodyPr>
        <a:lstStyle/>
        <a:p>
          <a:pPr lvl="0" algn="l" defTabSz="2266950">
            <a:lnSpc>
              <a:spcPct val="90000"/>
            </a:lnSpc>
            <a:spcBef>
              <a:spcPct val="0"/>
            </a:spcBef>
            <a:spcAft>
              <a:spcPct val="35000"/>
            </a:spcAft>
          </a:pPr>
          <a:endParaRPr lang="da-DK" sz="5100" kern="1200"/>
        </a:p>
      </dsp:txBody>
      <dsp:txXfrm>
        <a:off x="5219597" y="1688044"/>
        <a:ext cx="2710793" cy="844022"/>
      </dsp:txXfrm>
    </dsp:sp>
    <dsp:sp modelId="{67AC0877-0CDA-4475-9486-9314A69DFB42}">
      <dsp:nvSpPr>
        <dsp:cNvPr id="0" name=""/>
        <dsp:cNvSpPr/>
      </dsp:nvSpPr>
      <dsp:spPr>
        <a:xfrm>
          <a:off x="5251614" y="2110055"/>
          <a:ext cx="441126" cy="0"/>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72F1AD61-5BF6-4324-9039-4F179ACF4727}">
      <dsp:nvSpPr>
        <dsp:cNvPr id="0" name=""/>
        <dsp:cNvSpPr/>
      </dsp:nvSpPr>
      <dsp:spPr>
        <a:xfrm rot="5400000">
          <a:off x="3883828" y="2303856"/>
          <a:ext cx="1562176" cy="1173396"/>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A52A0C59-9CCB-4795-BBC3-CDA9A5C80B5D}">
      <dsp:nvSpPr>
        <dsp:cNvPr id="0" name=""/>
        <dsp:cNvSpPr/>
      </dsp:nvSpPr>
      <dsp:spPr>
        <a:xfrm>
          <a:off x="5219597" y="2532066"/>
          <a:ext cx="2710793" cy="844022"/>
        </a:xfrm>
        <a:prstGeom prst="rect">
          <a:avLst/>
        </a:prstGeom>
        <a:noFill/>
        <a:ln>
          <a:solidFill>
            <a:schemeClr val="tx1"/>
          </a:solidFill>
        </a:ln>
        <a:effectLst/>
      </dsp:spPr>
      <dsp:style>
        <a:lnRef idx="0">
          <a:scrgbClr r="0" g="0" b="0"/>
        </a:lnRef>
        <a:fillRef idx="0">
          <a:scrgbClr r="0" g="0" b="0"/>
        </a:fillRef>
        <a:effectRef idx="0">
          <a:scrgbClr r="0" g="0" b="0"/>
        </a:effectRef>
        <a:fontRef idx="minor"/>
      </dsp:style>
      <dsp:txBody>
        <a:bodyPr spcFirstLastPara="0" vert="horz" wrap="square" lIns="362712" tIns="64770" rIns="64770" bIns="64770" numCol="1" spcCol="1270" anchor="ctr" anchorCtr="0">
          <a:noAutofit/>
        </a:bodyPr>
        <a:lstStyle/>
        <a:p>
          <a:pPr lvl="0" algn="l" defTabSz="2266950">
            <a:lnSpc>
              <a:spcPct val="90000"/>
            </a:lnSpc>
            <a:spcBef>
              <a:spcPct val="0"/>
            </a:spcBef>
            <a:spcAft>
              <a:spcPct val="35000"/>
            </a:spcAft>
          </a:pPr>
          <a:endParaRPr lang="da-DK" sz="5100" kern="1200"/>
        </a:p>
      </dsp:txBody>
      <dsp:txXfrm>
        <a:off x="5219597" y="2532066"/>
        <a:ext cx="2710793" cy="844022"/>
      </dsp:txXfrm>
    </dsp:sp>
    <dsp:sp modelId="{B79B88BE-82E4-4F92-B1D9-92CD494C687F}">
      <dsp:nvSpPr>
        <dsp:cNvPr id="0" name=""/>
        <dsp:cNvSpPr/>
      </dsp:nvSpPr>
      <dsp:spPr>
        <a:xfrm>
          <a:off x="5251614" y="2954077"/>
          <a:ext cx="441126" cy="0"/>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 modelId="{BAAC201B-8A2D-4E03-B830-2FCE885E6BB2}">
      <dsp:nvSpPr>
        <dsp:cNvPr id="0" name=""/>
        <dsp:cNvSpPr/>
      </dsp:nvSpPr>
      <dsp:spPr>
        <a:xfrm rot="5400000">
          <a:off x="4302722" y="3080651"/>
          <a:ext cx="1073760" cy="819907"/>
        </a:xfrm>
        <a:prstGeom prst="line">
          <a:avLst/>
        </a:prstGeom>
        <a:solidFill>
          <a:schemeClr val="accent1">
            <a:hueOff val="0"/>
            <a:satOff val="0"/>
            <a:lumOff val="0"/>
            <a:alphaOff val="0"/>
          </a:schemeClr>
        </a:solidFill>
        <a:ln w="12700" cap="flat" cmpd="sng" algn="ctr">
          <a:solidFill>
            <a:schemeClr val="accent1">
              <a:tint val="50000"/>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9ECA02B2-BF58-485B-9A9F-4A00F12BB7AC}">
      <dsp:nvSpPr>
        <dsp:cNvPr id="0" name=""/>
        <dsp:cNvSpPr/>
      </dsp:nvSpPr>
      <dsp:spPr>
        <a:xfrm>
          <a:off x="1463959" y="969993"/>
          <a:ext cx="128253" cy="503999"/>
        </a:xfrm>
        <a:custGeom>
          <a:avLst/>
          <a:gdLst/>
          <a:ahLst/>
          <a:cxnLst/>
          <a:rect l="0" t="0" r="0" b="0"/>
          <a:pathLst>
            <a:path>
              <a:moveTo>
                <a:pt x="128253" y="0"/>
              </a:moveTo>
              <a:lnTo>
                <a:pt x="128253" y="503999"/>
              </a:lnTo>
              <a:lnTo>
                <a:pt x="0" y="503999"/>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933C9942-7AC2-4F9C-9F5D-D34BC1E4D943}">
      <dsp:nvSpPr>
        <dsp:cNvPr id="0" name=""/>
        <dsp:cNvSpPr/>
      </dsp:nvSpPr>
      <dsp:spPr>
        <a:xfrm>
          <a:off x="1592213" y="969993"/>
          <a:ext cx="1071018" cy="923516"/>
        </a:xfrm>
        <a:custGeom>
          <a:avLst/>
          <a:gdLst/>
          <a:ahLst/>
          <a:cxnLst/>
          <a:rect l="0" t="0" r="0" b="0"/>
          <a:pathLst>
            <a:path>
              <a:moveTo>
                <a:pt x="0" y="0"/>
              </a:moveTo>
              <a:lnTo>
                <a:pt x="0" y="827757"/>
              </a:lnTo>
              <a:lnTo>
                <a:pt x="1071018" y="827757"/>
              </a:lnTo>
              <a:lnTo>
                <a:pt x="1071018" y="923516"/>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C6FD6479-F64B-445D-87CE-2C8EF0CA684E}">
      <dsp:nvSpPr>
        <dsp:cNvPr id="0" name=""/>
        <dsp:cNvSpPr/>
      </dsp:nvSpPr>
      <dsp:spPr>
        <a:xfrm>
          <a:off x="1513999" y="969993"/>
          <a:ext cx="91440" cy="923516"/>
        </a:xfrm>
        <a:custGeom>
          <a:avLst/>
          <a:gdLst/>
          <a:ahLst/>
          <a:cxnLst/>
          <a:rect l="0" t="0" r="0" b="0"/>
          <a:pathLst>
            <a:path>
              <a:moveTo>
                <a:pt x="78214" y="0"/>
              </a:moveTo>
              <a:lnTo>
                <a:pt x="78214" y="827757"/>
              </a:lnTo>
              <a:lnTo>
                <a:pt x="45720" y="827757"/>
              </a:lnTo>
              <a:lnTo>
                <a:pt x="45720" y="923516"/>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DD2963B1-9233-41E8-A083-18C697C34F0C}">
      <dsp:nvSpPr>
        <dsp:cNvPr id="0" name=""/>
        <dsp:cNvSpPr/>
      </dsp:nvSpPr>
      <dsp:spPr>
        <a:xfrm>
          <a:off x="456206" y="969993"/>
          <a:ext cx="1136006" cy="923516"/>
        </a:xfrm>
        <a:custGeom>
          <a:avLst/>
          <a:gdLst/>
          <a:ahLst/>
          <a:cxnLst/>
          <a:rect l="0" t="0" r="0" b="0"/>
          <a:pathLst>
            <a:path>
              <a:moveTo>
                <a:pt x="1136006" y="0"/>
              </a:moveTo>
              <a:lnTo>
                <a:pt x="1136006" y="827757"/>
              </a:lnTo>
              <a:lnTo>
                <a:pt x="0" y="827757"/>
              </a:lnTo>
              <a:lnTo>
                <a:pt x="0" y="923516"/>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9855AB97-AEA7-402C-9EAF-A52F21098E34}">
      <dsp:nvSpPr>
        <dsp:cNvPr id="0" name=""/>
        <dsp:cNvSpPr/>
      </dsp:nvSpPr>
      <dsp:spPr>
        <a:xfrm>
          <a:off x="1136216" y="513996"/>
          <a:ext cx="911993" cy="455996"/>
        </a:xfrm>
        <a:prstGeom prst="rect">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endParaRPr lang="da-DK" sz="2500" kern="1200"/>
        </a:p>
      </dsp:txBody>
      <dsp:txXfrm>
        <a:off x="1136216" y="513996"/>
        <a:ext cx="911993" cy="455996"/>
      </dsp:txXfrm>
    </dsp:sp>
    <dsp:sp modelId="{53B844DD-1682-4918-8DAD-0FDE92D54834}">
      <dsp:nvSpPr>
        <dsp:cNvPr id="0" name=""/>
        <dsp:cNvSpPr/>
      </dsp:nvSpPr>
      <dsp:spPr>
        <a:xfrm>
          <a:off x="209" y="1893510"/>
          <a:ext cx="911993" cy="455996"/>
        </a:xfrm>
        <a:prstGeom prst="rect">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endParaRPr lang="da-DK" sz="2500" kern="1200"/>
        </a:p>
      </dsp:txBody>
      <dsp:txXfrm>
        <a:off x="209" y="1893510"/>
        <a:ext cx="911993" cy="455996"/>
      </dsp:txXfrm>
    </dsp:sp>
    <dsp:sp modelId="{9BC048B0-31E4-4BD2-8FBF-10EDC6237DBF}">
      <dsp:nvSpPr>
        <dsp:cNvPr id="0" name=""/>
        <dsp:cNvSpPr/>
      </dsp:nvSpPr>
      <dsp:spPr>
        <a:xfrm>
          <a:off x="1103722" y="1893510"/>
          <a:ext cx="911993" cy="455996"/>
        </a:xfrm>
        <a:prstGeom prst="rect">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endParaRPr lang="da-DK" sz="2500" kern="1200"/>
        </a:p>
      </dsp:txBody>
      <dsp:txXfrm>
        <a:off x="1103722" y="1893510"/>
        <a:ext cx="911993" cy="455996"/>
      </dsp:txXfrm>
    </dsp:sp>
    <dsp:sp modelId="{6503801E-09C1-46D2-B823-8D92ACFD64BA}">
      <dsp:nvSpPr>
        <dsp:cNvPr id="0" name=""/>
        <dsp:cNvSpPr/>
      </dsp:nvSpPr>
      <dsp:spPr>
        <a:xfrm>
          <a:off x="2207234" y="1893510"/>
          <a:ext cx="911993" cy="455996"/>
        </a:xfrm>
        <a:prstGeom prst="rect">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endParaRPr lang="da-DK" sz="2500" kern="1200"/>
        </a:p>
      </dsp:txBody>
      <dsp:txXfrm>
        <a:off x="2207234" y="1893510"/>
        <a:ext cx="911993" cy="455996"/>
      </dsp:txXfrm>
    </dsp:sp>
    <dsp:sp modelId="{4C3892E9-27E3-4B20-B412-BE64D18F7981}">
      <dsp:nvSpPr>
        <dsp:cNvPr id="0" name=""/>
        <dsp:cNvSpPr/>
      </dsp:nvSpPr>
      <dsp:spPr>
        <a:xfrm>
          <a:off x="551965" y="1245995"/>
          <a:ext cx="911993" cy="455996"/>
        </a:xfrm>
        <a:prstGeom prst="rect">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15875" tIns="15875" rIns="15875" bIns="15875" numCol="1" spcCol="1270" anchor="ctr" anchorCtr="0">
          <a:noAutofit/>
        </a:bodyPr>
        <a:lstStyle/>
        <a:p>
          <a:pPr lvl="0" algn="ctr" defTabSz="1111250">
            <a:lnSpc>
              <a:spcPct val="90000"/>
            </a:lnSpc>
            <a:spcBef>
              <a:spcPct val="0"/>
            </a:spcBef>
            <a:spcAft>
              <a:spcPct val="35000"/>
            </a:spcAft>
          </a:pPr>
          <a:endParaRPr lang="da-DK" sz="2500" kern="1200"/>
        </a:p>
      </dsp:txBody>
      <dsp:txXfrm>
        <a:off x="551965" y="1245995"/>
        <a:ext cx="911993" cy="455996"/>
      </dsp:txXfrm>
    </dsp:sp>
  </dsp:spTree>
</dsp:drawing>
</file>

<file path=xl/diagrams/layout1.xml><?xml version="1.0" encoding="utf-8"?>
<dgm:layoutDef xmlns:dgm="http://schemas.openxmlformats.org/drawingml/2006/diagram" xmlns:a="http://schemas.openxmlformats.org/drawingml/2006/main" uniqueId="urn:microsoft.com/office/officeart/2005/8/layout/target1">
  <dgm:title val=""/>
  <dgm:desc val=""/>
  <dgm:catLst>
    <dgm:cat type="relationship" pri="25000"/>
    <dgm:cat type="convert" pri="20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composite">
    <dgm:varLst>
      <dgm:chMax val="5"/>
      <dgm:dir/>
      <dgm:resizeHandles val="exact"/>
    </dgm:varLst>
    <dgm:alg type="composite">
      <dgm:param type="ar" val="1.25"/>
    </dgm:alg>
    <dgm:shape xmlns:r="http://schemas.openxmlformats.org/officeDocument/2006/relationships" r:blip="">
      <dgm:adjLst/>
    </dgm:shape>
    <dgm:presOf/>
    <dgm:choose name="Name0">
      <dgm:if name="Name1" func="var" arg="dir" op="equ" val="norm">
        <dgm:choose name="Name2">
          <dgm:if name="Name3" axis="ch" ptType="node" func="cnt" op="equ" val="0">
            <dgm:constrLst/>
          </dgm:if>
          <dgm:if name="Name4" axis="ch" ptType="node" func="cnt" op="equ" val="1">
            <dgm:constrLst>
              <dgm:constr type="primFontSz" for="des" ptType="node" op="equ" val="65"/>
              <dgm:constr type="w" for="ch" forName="circle1" refType="w" fact="0.6"/>
              <dgm:constr type="h" for="ch" forName="circle1" refType="w" refFor="ch" refForName="circle1"/>
              <dgm:constr type="ctrX" for="ch" forName="circle1" refType="w" fact="0.3"/>
              <dgm:constr type="ctrY" for="ch" forName="circle1" refType="h" fact="0.625"/>
              <dgm:constr type="w" for="ch" forName="text1" refType="w" fact="0.3"/>
              <dgm:constr type="h" for="ch" forName="text1" refType="h" fact="0.3125"/>
              <dgm:constr type="r" for="ch" forName="text1" refType="w"/>
              <dgm:constr type="t" for="ch" forName="text1"/>
              <dgm:constr type="l" for="ch" forName="line1" refType="w" fact="0.625"/>
              <dgm:constr type="ctrY" for="ch" forName="line1" refType="ctrY" refFor="ch" refForName="text1"/>
              <dgm:constr type="r" for="ch" forName="line1" refType="l" refFor="ch" refForName="text1"/>
              <dgm:constr type="h" for="ch" forName="line1"/>
              <dgm:constr type="l" for="ch" forName="d1" refType="w" fact="0.3"/>
              <dgm:constr type="b" for="ch" forName="d1" refType="h" fact="0.625"/>
              <dgm:constr type="w" for="ch" forName="d1" refType="w" fact="0.32475"/>
              <dgm:constr type="h" for="ch" forName="d1" refType="h" fact="0.469"/>
            </dgm:constrLst>
          </dgm:if>
          <dgm:if name="Name5" axis="ch" ptType="node" func="cnt" op="equ" val="2">
            <dgm:constrLst>
              <dgm:constr type="primFontSz" for="des" ptType="node" op="equ" val="65"/>
              <dgm:constr type="w" for="ch" forName="circle1" refType="w" fact="0.2"/>
              <dgm:constr type="h" for="ch" forName="circle1" refType="w" refFor="ch" refForName="circle1"/>
              <dgm:constr type="ctrX" for="ch" forName="circle1" refType="w" fact="0.3"/>
              <dgm:constr type="ctrY" for="ch" forName="circle1" refType="h" fact="0.625"/>
              <dgm:constr type="w" for="ch" forName="text1" refType="w" fact="0.3"/>
              <dgm:constr type="h" for="ch" forName="text1" refType="h" fact="0.3125"/>
              <dgm:constr type="r" for="ch" forName="text1" refType="w"/>
              <dgm:constr type="t" for="ch" forName="text1"/>
              <dgm:constr type="l" for="ch" forName="line1" refType="w" fact="0.625"/>
              <dgm:constr type="ctrY" for="ch" forName="line1" refType="ctrY" refFor="ch" refForName="text1"/>
              <dgm:constr type="w" for="ch" forName="line1" refType="w" fact="0.075"/>
              <dgm:constr type="h" for="ch" forName="line1"/>
              <dgm:constr type="l" for="ch" forName="d1" refType="w" fact="0.3"/>
              <dgm:constr type="b" for="ch" forName="d1" refType="h" fact="0.625"/>
              <dgm:constr type="w" for="ch" forName="d1" refType="w" fact="0.32475"/>
              <dgm:constr type="h" for="ch" forName="d1" refType="h" fact="0.469"/>
              <dgm:constr type="w" for="ch" forName="circle2" refType="w" fact="0.6"/>
              <dgm:constr type="h" for="ch" forName="circle2" refType="w" refFor="ch" refForName="circle2"/>
              <dgm:constr type="ctrX" for="ch" forName="circle2" refType="w" fact="0.3"/>
              <dgm:constr type="ctrY" for="ch" forName="circle2" refType="h" fact="0.625"/>
              <dgm:constr type="w" for="ch" forName="text2" refType="w" fact="0.3"/>
              <dgm:constr type="h" for="ch" forName="text2" refType="h" fact="0.3125"/>
              <dgm:constr type="r" for="ch" forName="text2" refType="w"/>
              <dgm:constr type="t" for="ch" forName="text2" refType="b" refFor="ch" refForName="text1"/>
              <dgm:constr type="l" for="ch" forName="line2" refType="w" fact="0.625"/>
              <dgm:constr type="ctrY" for="ch" forName="line2" refType="ctrY" refFor="ch" refForName="text2"/>
              <dgm:constr type="w" for="ch" forName="line2" refType="w" fact="0.075"/>
              <dgm:constr type="h" for="ch" forName="line2"/>
              <dgm:constr type="l" for="ch" forName="d2" refType="w" fact="0.44325"/>
              <dgm:constr type="b" for="ch" forName="d2" refType="h" fact="0.7975"/>
              <dgm:constr type="w" for="ch" forName="d2" refType="w" fact="0.1815"/>
              <dgm:constr type="h" for="ch" forName="d2" refType="h" fact="0.3283"/>
            </dgm:constrLst>
          </dgm:if>
          <dgm:if name="Name6" axis="ch" ptType="node" func="cnt" op="equ" val="3">
            <dgm:constrLst>
              <dgm:constr type="primFontSz" for="des" ptType="node" op="equ" val="65"/>
              <dgm:constr type="w" for="ch" forName="circle1" refType="w" fact="0.12"/>
              <dgm:constr type="h" for="ch" forName="circle1" refType="w" refFor="ch" refForName="circle1"/>
              <dgm:constr type="ctrX" for="ch" forName="circle1" refType="w" fact="0.3"/>
              <dgm:constr type="ctrY" for="ch" forName="circle1" refType="h" fact="0.625"/>
              <dgm:constr type="w" for="ch" forName="text1" refType="w" fact="0.3"/>
              <dgm:constr type="h" for="ch" forName="text1" refType="h" fact="0.21875"/>
              <dgm:constr type="r" for="ch" forName="text1" refType="w"/>
              <dgm:constr type="t" for="ch" forName="text1"/>
              <dgm:constr type="l" for="ch" forName="line1" refType="w" fact="0.625"/>
              <dgm:constr type="ctrY" for="ch" forName="line1" refType="ctrY" refFor="ch" refForName="text1"/>
              <dgm:constr type="w" for="ch" forName="line1" refType="w" fact="0.075"/>
              <dgm:constr type="h" for="ch" forName="line1"/>
              <dgm:constr type="l" for="ch" forName="d1" refType="w" fact="0.3"/>
              <dgm:constr type="b" for="ch" forName="d1" refType="h" fact="0.625"/>
              <dgm:constr type="w" for="ch" forName="d1" refType="w" fact="0.3247"/>
              <dgm:constr type="h" for="ch" forName="d1" refType="h" fact="0.5155"/>
              <dgm:constr type="w" for="ch" forName="circle2" refType="w" fact="0.36"/>
              <dgm:constr type="h" for="ch" forName="circle2" refType="w" refFor="ch" refForName="circle2"/>
              <dgm:constr type="ctrX" for="ch" forName="circle2" refType="w" fact="0.3"/>
              <dgm:constr type="ctrY" for="ch" forName="circle2" refType="h" fact="0.625"/>
              <dgm:constr type="w" for="ch" forName="text2" refType="w" fact="0.3"/>
              <dgm:constr type="h" for="ch" forName="text2" refType="h" fact="0.21875"/>
              <dgm:constr type="r" for="ch" forName="text2" refType="w"/>
              <dgm:constr type="t" for="ch" forName="text2" refType="b" refFor="ch" refForName="text1"/>
              <dgm:constr type="l" for="ch" forName="line2" refType="w" fact="0.625"/>
              <dgm:constr type="ctrY" for="ch" forName="line2" refType="ctrY" refFor="ch" refForName="text2"/>
              <dgm:constr type="w" for="ch" forName="line2" refType="w" fact="0.075"/>
              <dgm:constr type="h" for="ch" forName="line2"/>
              <dgm:constr type="l" for="ch" forName="d2" refType="w" fact="0.386"/>
              <dgm:constr type="b" for="ch" forName="d2" refType="h" fact="0.72969"/>
              <dgm:constr type="w" for="ch" forName="d2" refType="w" fact="0.2387"/>
              <dgm:constr type="h" for="ch" forName="d2" refType="h" fact="0.4017"/>
              <dgm:constr type="w" for="ch" forName="circle3" refType="w" fact="0.6"/>
              <dgm:constr type="h" for="ch" forName="circle3" refType="w" refFor="ch" refForName="circle3"/>
              <dgm:constr type="ctrX" for="ch" forName="circle3" refType="ctrX" refFor="ch" refForName="circle1"/>
              <dgm:constr type="ctrY" for="ch" forName="circle3" refType="ctrY" refFor="ch" refForName="circle1"/>
              <dgm:constr type="w" for="ch" forName="text3" refType="w" fact="0.3"/>
              <dgm:constr type="h" for="ch" forName="text3" refType="h" fact="0.21875"/>
              <dgm:constr type="r" for="ch" forName="text3" refType="w"/>
              <dgm:constr type="t" for="ch" forName="text3" refType="b" refFor="ch" refForName="text2"/>
              <dgm:constr type="l" for="ch" forName="line3" refType="w" fact="0.625"/>
              <dgm:constr type="ctrY" for="ch" forName="line3" refType="ctrY" refFor="ch" refForName="text3"/>
              <dgm:constr type="w" for="ch" forName="line3" refType="w" fact="0.075"/>
              <dgm:constr type="h" for="ch" forName="line3"/>
              <dgm:constr type="l" for="ch" forName="d3" refType="w" fact="0.47175"/>
              <dgm:constr type="b" for="ch" forName="d3" refType="h" fact="0.83375"/>
              <dgm:constr type="w" for="ch" forName="d3" refType="w" fact="0.1527"/>
              <dgm:constr type="h" for="ch" forName="d3" refType="h" fact="0.287"/>
            </dgm:constrLst>
          </dgm:if>
          <dgm:if name="Name7" axis="ch" ptType="node" func="cnt" op="equ" val="4">
            <dgm:constrLst>
              <dgm:constr type="primFontSz" for="des" ptType="node" op="equ" val="65"/>
              <dgm:constr type="w" for="ch" forName="circle1" refType="w" fact="0.0857"/>
              <dgm:constr type="h" for="ch" forName="circle1" refType="w" refFor="ch" refForName="circle1"/>
              <dgm:constr type="ctrX" for="ch" forName="circle1" refType="w" fact="0.3"/>
              <dgm:constr type="ctrY" for="ch" forName="circle1" refType="h" fact="0.625"/>
              <dgm:constr type="w" for="ch" forName="text1" refType="w" fact="0.3"/>
              <dgm:constr type="h" for="ch" forName="text1" refType="h" fact="0.17938"/>
              <dgm:constr type="r" for="ch" forName="text1" refType="w"/>
              <dgm:constr type="t" for="ch" forName="text1"/>
              <dgm:constr type="l" for="ch" forName="line1" refType="w" fact="0.625"/>
              <dgm:constr type="ctrY" for="ch" forName="line1" refType="ctrY" refFor="ch" refForName="text1"/>
              <dgm:constr type="w" for="ch" forName="line1" refType="w" fact="0.075"/>
              <dgm:constr type="h" for="ch" forName="line1"/>
              <dgm:constr type="l" for="ch" forName="d1" refType="w" fact="0.295"/>
              <dgm:constr type="b" for="ch" forName="d1" refType="h" fact="0.62"/>
              <dgm:constr type="w" for="ch" forName="d1" refType="w" fact="0.33"/>
              <dgm:constr type="h" for="ch" forName="d1" refType="h" fact="0.53"/>
              <dgm:constr type="w" for="ch" forName="circle2" refType="w" fact="0.2571"/>
              <dgm:constr type="h" for="ch" forName="circle2" refType="w" refFor="ch" refForName="circle2"/>
              <dgm:constr type="ctrX" for="ch" forName="circle2" refType="w" fact="0.3"/>
              <dgm:constr type="ctrY" for="ch" forName="circle2" refType="h" fact="0.625"/>
              <dgm:constr type="w" for="ch" forName="text2" refType="w" fact="0.3"/>
              <dgm:constr type="h" for="ch" forName="text2" refType="h" fact="0.17938"/>
              <dgm:constr type="r" for="ch" forName="text2" refType="w"/>
              <dgm:constr type="t" for="ch" forName="text2" refType="b" refFor="ch" refForName="text1"/>
              <dgm:constr type="l" for="ch" forName="line2" refType="w" fact="0.625"/>
              <dgm:constr type="ctrY" for="ch" forName="line2" refType="ctrY" refFor="ch" refForName="text2"/>
              <dgm:constr type="w" for="ch" forName="line2" refType="w" fact="0.075"/>
              <dgm:constr type="h" for="ch" forName="line2"/>
              <dgm:constr type="l" for="ch" forName="d2" refType="w" fact="0.36625"/>
              <dgm:constr type="b" for="ch" forName="d2" refType="h" fact="0.70438"/>
              <dgm:constr type="w" for="ch" forName="d2" refType="w" fact="0.2585"/>
              <dgm:constr type="h" for="ch" forName="d2" refType="h" fact="0.43525"/>
              <dgm:constr type="w" for="ch" forName="circle3" refType="w" fact="0.4285"/>
              <dgm:constr type="h" for="ch" forName="circle3" refType="w" refFor="ch" refForName="circle3"/>
              <dgm:constr type="ctrX" for="ch" forName="circle3" refType="ctrX" refFor="ch" refForName="circle1"/>
              <dgm:constr type="ctrY" for="ch" forName="circle3" refType="ctrY" refFor="ch" refForName="circle1"/>
              <dgm:constr type="w" for="ch" forName="text3" refType="w" fact="0.3"/>
              <dgm:constr type="h" for="ch" forName="text3" refType="h" fact="0.17938"/>
              <dgm:constr type="r" for="ch" forName="text3" refType="w"/>
              <dgm:constr type="t" for="ch" forName="text3" refType="b" refFor="ch" refForName="text2"/>
              <dgm:constr type="l" for="ch" forName="line3" refType="w" fact="0.625"/>
              <dgm:constr type="ctrY" for="ch" forName="line3" refType="ctrY" refFor="ch" refForName="text3"/>
              <dgm:constr type="w" for="ch" forName="line3" refType="w" fact="0.075"/>
              <dgm:constr type="h" for="ch" forName="line3"/>
              <dgm:constr type="l" for="ch" forName="d3" refType="w" fact="0.4255"/>
              <dgm:constr type="b" for="ch" forName="d3" refType="h" fact="0.78031"/>
              <dgm:constr type="w" for="ch" forName="d3" refType="w" fact="0.1995"/>
              <dgm:constr type="h" for="ch" forName="d3" refType="h" fact="0.332"/>
              <dgm:constr type="w" for="ch" forName="circle4" refType="w" fact="0.6"/>
              <dgm:constr type="h" for="ch" forName="circle4" refType="w" refFor="ch" refForName="circle4"/>
              <dgm:constr type="ctrX" for="ch" forName="circle4" refType="ctrX" refFor="ch" refForName="circle1"/>
              <dgm:constr type="ctrY" for="ch" forName="circle4" refType="ctrY" refFor="ch" refForName="circle1"/>
              <dgm:constr type="w" for="ch" forName="text4" refType="w" fact="0.3"/>
              <dgm:constr type="h" for="ch" forName="text4" refType="h" fact="0.17938"/>
              <dgm:constr type="r" for="ch" forName="text4" refType="w"/>
              <dgm:constr type="t" for="ch" forName="text4" refType="b" refFor="ch" refForName="text3"/>
              <dgm:constr type="l" for="ch" forName="line4" refType="w" fact="0.625"/>
              <dgm:constr type="ctrY" for="ch" forName="line4" refType="ctrY" refFor="ch" refForName="text4"/>
              <dgm:constr type="w" for="ch" forName="line4" refType="w" fact="0.075"/>
              <dgm:constr type="h" for="ch" forName="line4"/>
              <dgm:constr type="l" for="ch" forName="d4" refType="w" fact="0.48525"/>
              <dgm:constr type="b" for="ch" forName="d4" refType="h" fact="0.85594"/>
              <dgm:constr type="w" for="ch" forName="d4" refType="w" fact="0.1394"/>
              <dgm:constr type="h" for="ch" forName="d4" refType="h" fact="0.2282"/>
            </dgm:constrLst>
          </dgm:if>
          <dgm:if name="Name8" axis="ch" ptType="node" func="cnt" op="gte" val="5">
            <dgm:constrLst>
              <dgm:constr type="primFontSz" for="des" ptType="node" op="equ" val="65"/>
              <dgm:constr type="w" for="ch" forName="circle1" refType="w" fact="0.0667"/>
              <dgm:constr type="h" for="ch" forName="circle1" refType="w" refFor="ch" refForName="circle1"/>
              <dgm:constr type="ctrX" for="ch" forName="circle1" refType="w" fact="0.3"/>
              <dgm:constr type="ctrY" for="ch" forName="circle1" refType="h" fact="0.625"/>
              <dgm:constr type="w" for="ch" forName="text1" refType="w" fact="0.3"/>
              <dgm:constr type="h" for="ch" forName="text1" refType="h" fact="0.1324"/>
              <dgm:constr type="r" for="ch" forName="text1" refType="w"/>
              <dgm:constr type="ctrY" for="ch" forName="text1" refType="h" fact="0.13"/>
              <dgm:constr type="l" for="ch" forName="line1" refType="w" fact="0.625"/>
              <dgm:constr type="ctrY" for="ch" forName="line1" refType="ctrY" refFor="ch" refForName="text1"/>
              <dgm:constr type="w" for="ch" forName="line1" refType="w" fact="0.075"/>
              <dgm:constr type="h" for="ch" forName="line1"/>
              <dgm:constr type="l" for="ch" forName="d1" refType="w" fact="0.3"/>
              <dgm:constr type="b" for="ch" forName="d1" refType="h" fact="0.625"/>
              <dgm:constr type="w" for="ch" forName="d1" refType="w" fact="0.3245"/>
              <dgm:constr type="h" for="ch" forName="d1" refType="h" fact="0.495"/>
              <dgm:constr type="w" for="ch" forName="circle2" refType="w" fact="0.2"/>
              <dgm:constr type="h" for="ch" forName="circle2" refType="w" refFor="ch" refForName="circle2"/>
              <dgm:constr type="ctrX" for="ch" forName="circle2" refType="w" fact="0.3"/>
              <dgm:constr type="ctrY" for="ch" forName="circle2" refType="h" fact="0.625"/>
              <dgm:constr type="w" for="ch" forName="text2" refType="w" fact="0.3"/>
              <dgm:constr type="h" for="ch" forName="text2" refType="h" fact="0.1324"/>
              <dgm:constr type="r" for="ch" forName="text2" refType="w"/>
              <dgm:constr type="ctrY" for="ch" forName="text2" refType="h" fact="0.27"/>
              <dgm:constr type="l" for="ch" forName="line2" refType="w" fact="0.625"/>
              <dgm:constr type="ctrY" for="ch" forName="line2" refType="ctrY" refFor="ch" refForName="text2"/>
              <dgm:constr type="w" for="ch" forName="line2" refType="w" fact="0.075"/>
              <dgm:constr type="h" for="ch" forName="line2"/>
              <dgm:constr type="l" for="ch" forName="d2" refType="w" fact="0.3498"/>
              <dgm:constr type="b" for="ch" forName="d2" refType="h" fact="0.682"/>
              <dgm:constr type="w" for="ch" forName="d2" refType="w" fact="0.275"/>
              <dgm:constr type="h" for="ch" forName="d2" refType="h" fact="0.41215"/>
              <dgm:constr type="w" for="ch" forName="circle3" refType="w" fact="0.3334"/>
              <dgm:constr type="h" for="ch" forName="circle3" refType="w" refFor="ch" refForName="circle3"/>
              <dgm:constr type="ctrX" for="ch" forName="circle3" refType="ctrX" refFor="ch" refForName="circle1"/>
              <dgm:constr type="ctrY" for="ch" forName="circle3" refType="ctrY" refFor="ch" refForName="circle1"/>
              <dgm:constr type="w" for="ch" forName="text3" refType="w" fact="0.3"/>
              <dgm:constr type="h" for="ch" forName="text3" refType="h" fact="0.1324"/>
              <dgm:constr type="r" for="ch" forName="text3" refType="w"/>
              <dgm:constr type="ctrY" for="ch" forName="text3" refType="h" fact="0.41"/>
              <dgm:constr type="l" for="ch" forName="line3" refType="w" fact="0.625"/>
              <dgm:constr type="ctrY" for="ch" forName="line3" refType="ctrY" refFor="ch" refForName="text3"/>
              <dgm:constr type="w" for="ch" forName="line3" refType="w" fact="0.075"/>
              <dgm:constr type="h" for="ch" forName="line3"/>
              <dgm:constr type="l" for="ch" forName="d3" refType="w" fact="0.394"/>
              <dgm:constr type="b" for="ch" forName="d3" refType="h" fact="0.735"/>
              <dgm:constr type="w" for="ch" forName="d3" refType="w" fact="0.231"/>
              <dgm:constr type="h" for="ch" forName="d3" refType="h" fact="0.325"/>
              <dgm:constr type="w" for="ch" forName="circle4" refType="w" fact="0.4667"/>
              <dgm:constr type="h" for="ch" forName="circle4" refType="w" refFor="ch" refForName="circle4"/>
              <dgm:constr type="ctrX" for="ch" forName="circle4" refType="ctrX" refFor="ch" refForName="circle1"/>
              <dgm:constr type="ctrY" for="ch" forName="circle4" refType="ctrY" refFor="ch" refForName="circle1"/>
              <dgm:constr type="w" for="ch" forName="text4" refType="w" fact="0.3"/>
              <dgm:constr type="h" for="ch" forName="text4" refType="h" fact="0.1324"/>
              <dgm:constr type="r" for="ch" forName="text4" refType="w"/>
              <dgm:constr type="ctrY" for="ch" forName="text4" refType="h" fact="0.547"/>
              <dgm:constr type="l" for="ch" forName="line4" refType="w" fact="0.625"/>
              <dgm:constr type="ctrY" for="ch" forName="line4" refType="ctrY" refFor="ch" refForName="text4"/>
              <dgm:constr type="w" for="ch" forName="line4" refType="w" fact="0.075"/>
              <dgm:constr type="h" for="ch" forName="line4"/>
              <dgm:constr type="l" for="ch" forName="d4" refType="w" fact="0.446"/>
              <dgm:constr type="b" for="ch" forName="d4" refType="h" fact="0.795"/>
              <dgm:constr type="w" for="ch" forName="d4" refType="w" fact="0.179"/>
              <dgm:constr type="h" for="ch" forName="d4" refType="h" fact="0.248"/>
              <dgm:constr type="w" for="ch" forName="circle5" refType="w" fact="0.6"/>
              <dgm:constr type="h" for="ch" forName="circle5" refType="w" refFor="ch" refForName="circle5"/>
              <dgm:constr type="ctrX" for="ch" forName="circle5" refType="ctrX" refFor="ch" refForName="circle1"/>
              <dgm:constr type="ctrY" for="ch" forName="circle5" refType="ctrY" refFor="ch" refForName="circle1"/>
              <dgm:constr type="w" for="ch" forName="text5" refType="w" fact="0.3"/>
              <dgm:constr type="h" for="ch" forName="text5" refType="h" fact="0.1324"/>
              <dgm:constr type="r" for="ch" forName="text5" refType="w"/>
              <dgm:constr type="ctrY" for="ch" forName="text5" refType="h" fact="0.68"/>
              <dgm:constr type="l" for="ch" forName="line5" refType="w" fact="0.625"/>
              <dgm:constr type="ctrY" for="ch" forName="line5" refType="ctrY" refFor="ch" refForName="text5"/>
              <dgm:constr type="w" for="ch" forName="line5" refType="w" fact="0.075"/>
              <dgm:constr type="h" for="ch" forName="line5"/>
              <dgm:constr type="l" for="ch" forName="d5" refType="w" fact="0.495"/>
              <dgm:constr type="b" for="ch" forName="d5" refType="h" fact="0.855"/>
              <dgm:constr type="w" for="ch" forName="d5" refType="w" fact="0.13"/>
              <dgm:constr type="h" for="ch" forName="d5" refType="h" fact="0.175"/>
            </dgm:constrLst>
          </dgm:if>
          <dgm:else name="Name9"/>
        </dgm:choose>
      </dgm:if>
      <dgm:else name="Name10">
        <dgm:choose name="Name11">
          <dgm:if name="Name12" axis="ch" ptType="node" func="cnt" op="equ" val="0">
            <dgm:constrLst/>
          </dgm:if>
          <dgm:if name="Name13" axis="ch" ptType="node" func="cnt" op="equ" val="1">
            <dgm:constrLst>
              <dgm:constr type="primFontSz" for="des" ptType="node" op="equ" val="65"/>
              <dgm:constr type="w" for="ch" forName="circle1" refType="w" fact="0.6"/>
              <dgm:constr type="h" for="ch" forName="circle1" refType="w" refFor="ch" refForName="circle1"/>
              <dgm:constr type="ctrX" for="ch" forName="circle1" refType="w" fact="0.7"/>
              <dgm:constr type="ctrY" for="ch" forName="circle1" refType="h" fact="0.625"/>
              <dgm:constr type="w" for="ch" forName="text1" refType="w" fact="0.3"/>
              <dgm:constr type="h" for="ch" forName="text1" refType="h" fact="0.3125"/>
              <dgm:constr type="l" for="ch" forName="text1"/>
              <dgm:constr type="t" for="ch" forName="text1"/>
              <dgm:constr type="l" for="ch" forName="line1" refType="r" refFor="ch" refForName="text1"/>
              <dgm:constr type="ctrY" for="ch" forName="line1" refType="ctrY" refFor="ch" refForName="text1"/>
              <dgm:constr type="r" for="ch" forName="line1" refType="w" fact="0.375"/>
              <dgm:constr type="h" for="ch" forName="line1"/>
              <dgm:constr type="r" for="ch" forName="d1" refType="w" fact="0.7"/>
              <dgm:constr type="b" for="ch" forName="d1" refType="h" fact="0.625"/>
              <dgm:constr type="w" for="ch" forName="d1" refType="w" fact="0.32475"/>
              <dgm:constr type="h" for="ch" forName="d1" refType="h" fact="0.469"/>
            </dgm:constrLst>
          </dgm:if>
          <dgm:if name="Name14" axis="ch" ptType="node" func="cnt" op="equ" val="2">
            <dgm:constrLst>
              <dgm:constr type="primFontSz" for="des" ptType="node" op="equ" val="65"/>
              <dgm:constr type="w" for="ch" forName="circle1" refType="w" fact="0.2"/>
              <dgm:constr type="h" for="ch" forName="circle1" refType="w" refFor="ch" refForName="circle1"/>
              <dgm:constr type="ctrX" for="ch" forName="circle1" refType="w" fact="0.7"/>
              <dgm:constr type="ctrY" for="ch" forName="circle1" refType="h" fact="0.625"/>
              <dgm:constr type="w" for="ch" forName="text1" refType="w" fact="0.3"/>
              <dgm:constr type="h" for="ch" forName="text1" refType="h" fact="0.3125"/>
              <dgm:constr type="l" for="ch" forName="text1"/>
              <dgm:constr type="t" for="ch" forName="text1"/>
              <dgm:constr type="l" for="ch" forName="line1" refType="r" refFor="ch" refForName="text1"/>
              <dgm:constr type="ctrY" for="ch" forName="line1" refType="ctrY" refFor="ch" refForName="text1"/>
              <dgm:constr type="r" for="ch" forName="line1" refType="w" fact="0.375"/>
              <dgm:constr type="h" for="ch" forName="line1"/>
              <dgm:constr type="r" for="ch" forName="d1" refType="w" fact="0.7"/>
              <dgm:constr type="b" for="ch" forName="d1" refType="h" fact="0.625"/>
              <dgm:constr type="w" for="ch" forName="d1" refType="w" fact="0.32475"/>
              <dgm:constr type="h" for="ch" forName="d1" refType="h" fact="0.469"/>
              <dgm:constr type="w" for="ch" forName="circle2" refType="w" fact="0.6"/>
              <dgm:constr type="h" for="ch" forName="circle2" refType="w" refFor="ch" refForName="circle2"/>
              <dgm:constr type="ctrX" for="ch" forName="circle2" refType="w" fact="0.7"/>
              <dgm:constr type="ctrY" for="ch" forName="circle2" refType="h" fact="0.625"/>
              <dgm:constr type="w" for="ch" forName="text2" refType="w" fact="0.3"/>
              <dgm:constr type="h" for="ch" forName="text2" refType="h" fact="0.3125"/>
              <dgm:constr type="l" for="ch" forName="text2"/>
              <dgm:constr type="t" for="ch" forName="text2" refType="b" refFor="ch" refForName="text1"/>
              <dgm:constr type="l" for="ch" forName="line2" refType="r" refFor="ch" refForName="text2"/>
              <dgm:constr type="ctrY" for="ch" forName="line2" refType="ctrY" refFor="ch" refForName="text2"/>
              <dgm:constr type="r" for="ch" forName="line2" refType="w" fact="0.375"/>
              <dgm:constr type="h" for="ch" forName="line2"/>
              <dgm:constr type="r" for="ch" forName="d2" refType="w" fact="0.55675"/>
              <dgm:constr type="b" for="ch" forName="d2" refType="h" fact="0.7975"/>
              <dgm:constr type="w" for="ch" forName="d2" refType="w" fact="0.1815"/>
              <dgm:constr type="h" for="ch" forName="d2" refType="h" fact="0.3283"/>
            </dgm:constrLst>
          </dgm:if>
          <dgm:if name="Name15" axis="ch" ptType="node" func="cnt" op="equ" val="3">
            <dgm:constrLst>
              <dgm:constr type="primFontSz" for="des" ptType="node" op="equ" val="65"/>
              <dgm:constr type="w" for="ch" forName="circle1" refType="w" fact="0.12"/>
              <dgm:constr type="h" for="ch" forName="circle1" refType="w" refFor="ch" refForName="circle1"/>
              <dgm:constr type="ctrX" for="ch" forName="circle1" refType="w" fact="0.7"/>
              <dgm:constr type="ctrY" for="ch" forName="circle1" refType="h" fact="0.625"/>
              <dgm:constr type="w" for="ch" forName="text1" refType="w" fact="0.3"/>
              <dgm:constr type="h" for="ch" forName="text1" refType="h" fact="0.21875"/>
              <dgm:constr type="l" for="ch" forName="text1"/>
              <dgm:constr type="t" for="ch" forName="text1"/>
              <dgm:constr type="l" for="ch" forName="line1" refType="r" refFor="ch" refForName="text1"/>
              <dgm:constr type="ctrY" for="ch" forName="line1" refType="ctrY" refFor="ch" refForName="text1"/>
              <dgm:constr type="r" for="ch" forName="line1" refType="w" fact="0.375"/>
              <dgm:constr type="h" for="ch" forName="line1"/>
              <dgm:constr type="r" for="ch" forName="d1" refType="w" fact="0.7"/>
              <dgm:constr type="b" for="ch" forName="d1" refType="h" fact="0.625"/>
              <dgm:constr type="w" for="ch" forName="d1" refType="w" fact="0.3247"/>
              <dgm:constr type="h" for="ch" forName="d1" refType="h" fact="0.5155"/>
              <dgm:constr type="w" for="ch" forName="circle2" refType="w" fact="0.36"/>
              <dgm:constr type="h" for="ch" forName="circle2" refType="w" refFor="ch" refForName="circle2"/>
              <dgm:constr type="ctrX" for="ch" forName="circle2" refType="w" fact="0.7"/>
              <dgm:constr type="ctrY" for="ch" forName="circle2" refType="h" fact="0.625"/>
              <dgm:constr type="w" for="ch" forName="text2" refType="w" fact="0.3"/>
              <dgm:constr type="h" for="ch" forName="text2" refType="h" fact="0.21875"/>
              <dgm:constr type="l" for="ch" forName="text2"/>
              <dgm:constr type="t" for="ch" forName="text2" refType="b" refFor="ch" refForName="text1"/>
              <dgm:constr type="l" for="ch" forName="line2" refType="r" refFor="ch" refForName="text2"/>
              <dgm:constr type="ctrY" for="ch" forName="line2" refType="ctrY" refFor="ch" refForName="text2"/>
              <dgm:constr type="r" for="ch" forName="line2" refType="w" fact="0.375"/>
              <dgm:constr type="h" for="ch" forName="line2"/>
              <dgm:constr type="r" for="ch" forName="d2" refType="w" fact="0.614"/>
              <dgm:constr type="b" for="ch" forName="d2" refType="h" fact="0.72969"/>
              <dgm:constr type="w" for="ch" forName="d2" refType="w" fact="0.2387"/>
              <dgm:constr type="h" for="ch" forName="d2" refType="h" fact="0.4017"/>
              <dgm:constr type="w" for="ch" forName="circle3" refType="w" fact="0.6"/>
              <dgm:constr type="h" for="ch" forName="circle3" refType="w" refFor="ch" refForName="circle3"/>
              <dgm:constr type="ctrX" for="ch" forName="circle3" refType="ctrX" refFor="ch" refForName="circle1"/>
              <dgm:constr type="ctrY" for="ch" forName="circle3" refType="ctrY" refFor="ch" refForName="circle1"/>
              <dgm:constr type="w" for="ch" forName="text3" refType="w" fact="0.3"/>
              <dgm:constr type="h" for="ch" forName="text3" refType="h" fact="0.21875"/>
              <dgm:constr type="l" for="ch" forName="text3"/>
              <dgm:constr type="t" for="ch" forName="text3" refType="b" refFor="ch" refForName="text2"/>
              <dgm:constr type="l" for="ch" forName="line3" refType="r" refFor="ch" refForName="text3"/>
              <dgm:constr type="ctrY" for="ch" forName="line3" refType="ctrY" refFor="ch" refForName="text3"/>
              <dgm:constr type="r" for="ch" forName="line3" refType="w" fact="0.375"/>
              <dgm:constr type="h" for="ch" forName="line3"/>
              <dgm:constr type="r" for="ch" forName="d3" refType="w" fact="0.52825"/>
              <dgm:constr type="b" for="ch" forName="d3" refType="h" fact="0.83375"/>
              <dgm:constr type="w" for="ch" forName="d3" refType="w" fact="0.1527"/>
              <dgm:constr type="h" for="ch" forName="d3" refType="h" fact="0.287"/>
            </dgm:constrLst>
          </dgm:if>
          <dgm:if name="Name16" axis="ch" ptType="node" func="cnt" op="equ" val="4">
            <dgm:constrLst>
              <dgm:constr type="primFontSz" for="des" ptType="node" op="equ" val="65"/>
              <dgm:constr type="w" for="ch" forName="circle1" refType="w" fact="0.0857"/>
              <dgm:constr type="h" for="ch" forName="circle1" refType="w" refFor="ch" refForName="circle1"/>
              <dgm:constr type="ctrX" for="ch" forName="circle1" refType="w" fact="0.7"/>
              <dgm:constr type="ctrY" for="ch" forName="circle1" refType="h" fact="0.625"/>
              <dgm:constr type="w" for="ch" forName="text1" refType="w" fact="0.3"/>
              <dgm:constr type="h" for="ch" forName="text1" refType="h" fact="0.17938"/>
              <dgm:constr type="l" for="ch" forName="text1"/>
              <dgm:constr type="t" for="ch" forName="text1"/>
              <dgm:constr type="l" for="ch" forName="line1" refType="r" refFor="ch" refForName="text1"/>
              <dgm:constr type="ctrY" for="ch" forName="line1" refType="ctrY" refFor="ch" refForName="text1"/>
              <dgm:constr type="r" for="ch" forName="line1" refType="w" fact="0.375"/>
              <dgm:constr type="h" for="ch" forName="line1"/>
              <dgm:constr type="r" for="ch" forName="d1" refType="w" fact="0.705"/>
              <dgm:constr type="b" for="ch" forName="d1" refType="h" fact="0.62"/>
              <dgm:constr type="w" for="ch" forName="d1" refType="w" fact="0.33"/>
              <dgm:constr type="h" for="ch" forName="d1" refType="h" fact="0.53"/>
              <dgm:constr type="w" for="ch" forName="circle2" refType="w" fact="0.2571"/>
              <dgm:constr type="h" for="ch" forName="circle2" refType="w" refFor="ch" refForName="circle2"/>
              <dgm:constr type="ctrX" for="ch" forName="circle2" refType="w" fact="0.7"/>
              <dgm:constr type="ctrY" for="ch" forName="circle2" refType="h" fact="0.625"/>
              <dgm:constr type="w" for="ch" forName="text2" refType="w" fact="0.3"/>
              <dgm:constr type="h" for="ch" forName="text2" refType="h" fact="0.17938"/>
              <dgm:constr type="l" for="ch" forName="text2"/>
              <dgm:constr type="t" for="ch" forName="text2" refType="b" refFor="ch" refForName="text1"/>
              <dgm:constr type="l" for="ch" forName="line2" refType="r" refFor="ch" refForName="text2"/>
              <dgm:constr type="ctrY" for="ch" forName="line2" refType="ctrY" refFor="ch" refForName="text2"/>
              <dgm:constr type="r" for="ch" forName="line2" refType="w" fact="0.375"/>
              <dgm:constr type="h" for="ch" forName="line2"/>
              <dgm:constr type="r" for="ch" forName="d2" refType="w" fact="0.63375"/>
              <dgm:constr type="b" for="ch" forName="d2" refType="h" fact="0.70438"/>
              <dgm:constr type="w" for="ch" forName="d2" refType="w" fact="0.2585"/>
              <dgm:constr type="h" for="ch" forName="d2" refType="h" fact="0.43525"/>
              <dgm:constr type="w" for="ch" forName="circle3" refType="w" fact="0.4285"/>
              <dgm:constr type="h" for="ch" forName="circle3" refType="w" refFor="ch" refForName="circle3"/>
              <dgm:constr type="ctrX" for="ch" forName="circle3" refType="ctrX" refFor="ch" refForName="circle1"/>
              <dgm:constr type="ctrY" for="ch" forName="circle3" refType="ctrY" refFor="ch" refForName="circle1"/>
              <dgm:constr type="w" for="ch" forName="text3" refType="w" fact="0.3"/>
              <dgm:constr type="h" for="ch" forName="text3" refType="h" fact="0.17938"/>
              <dgm:constr type="l" for="ch" forName="text3"/>
              <dgm:constr type="t" for="ch" forName="text3" refType="b" refFor="ch" refForName="text2"/>
              <dgm:constr type="l" for="ch" forName="line3" refType="r" refFor="ch" refForName="text3"/>
              <dgm:constr type="ctrY" for="ch" forName="line3" refType="ctrY" refFor="ch" refForName="text3"/>
              <dgm:constr type="r" for="ch" forName="line3" refType="w" fact="0.375"/>
              <dgm:constr type="h" for="ch" forName="line3"/>
              <dgm:constr type="r" for="ch" forName="d3" refType="w" fact="0.5745"/>
              <dgm:constr type="b" for="ch" forName="d3" refType="h" fact="0.78031"/>
              <dgm:constr type="w" for="ch" forName="d3" refType="w" fact="0.1995"/>
              <dgm:constr type="h" for="ch" forName="d3" refType="h" fact="0.332"/>
              <dgm:constr type="w" for="ch" forName="circle4" refType="w" fact="0.6"/>
              <dgm:constr type="h" for="ch" forName="circle4" refType="w" refFor="ch" refForName="circle4"/>
              <dgm:constr type="ctrX" for="ch" forName="circle4" refType="ctrX" refFor="ch" refForName="circle1"/>
              <dgm:constr type="ctrY" for="ch" forName="circle4" refType="ctrY" refFor="ch" refForName="circle1"/>
              <dgm:constr type="w" for="ch" forName="text4" refType="w" fact="0.3"/>
              <dgm:constr type="h" for="ch" forName="text4" refType="h" fact="0.17938"/>
              <dgm:constr type="l" for="ch" forName="text4"/>
              <dgm:constr type="t" for="ch" forName="text4" refType="b" refFor="ch" refForName="text3"/>
              <dgm:constr type="l" for="ch" forName="line4" refType="r" refFor="ch" refForName="text4"/>
              <dgm:constr type="ctrY" for="ch" forName="line4" refType="ctrY" refFor="ch" refForName="text4"/>
              <dgm:constr type="r" for="ch" forName="line4" refType="w" fact="0.375"/>
              <dgm:constr type="h" for="ch" forName="line4"/>
              <dgm:constr type="r" for="ch" forName="d4" refType="w" fact="0.51475"/>
              <dgm:constr type="b" for="ch" forName="d4" refType="h" fact="0.85594"/>
              <dgm:constr type="w" for="ch" forName="d4" refType="w" fact="0.1394"/>
              <dgm:constr type="h" for="ch" forName="d4" refType="h" fact="0.2282"/>
            </dgm:constrLst>
          </dgm:if>
          <dgm:if name="Name17" axis="ch" ptType="node" func="cnt" op="gte" val="5">
            <dgm:constrLst>
              <dgm:constr type="primFontSz" for="des" ptType="node" op="equ" val="65"/>
              <dgm:constr type="w" for="ch" forName="circle1" refType="w" fact="0.0667"/>
              <dgm:constr type="h" for="ch" forName="circle1" refType="w" refFor="ch" refForName="circle1"/>
              <dgm:constr type="ctrX" for="ch" forName="circle1" refType="w" fact="0.7"/>
              <dgm:constr type="ctrY" for="ch" forName="circle1" refType="h" fact="0.625"/>
              <dgm:constr type="w" for="ch" forName="text1" refType="w" fact="0.3"/>
              <dgm:constr type="h" for="ch" forName="text1" refType="h" fact="0.1324"/>
              <dgm:constr type="l" for="ch" forName="text1"/>
              <dgm:constr type="ctrY" for="ch" forName="text1" refType="h" fact="0.13"/>
              <dgm:constr type="l" for="ch" forName="line1" refType="r" refFor="ch" refForName="text1"/>
              <dgm:constr type="ctrY" for="ch" forName="line1" refType="ctrY" refFor="ch" refForName="text1"/>
              <dgm:constr type="r" for="ch" forName="line1" refType="w" fact="0.375"/>
              <dgm:constr type="h" for="ch" forName="line1"/>
              <dgm:constr type="r" for="ch" forName="d1" refType="w" fact="0.7"/>
              <dgm:constr type="b" for="ch" forName="d1" refType="h" fact="0.625"/>
              <dgm:constr type="w" for="ch" forName="d1" refType="w" fact="0.3245"/>
              <dgm:constr type="h" for="ch" forName="d1" refType="h" fact="0.495"/>
              <dgm:constr type="w" for="ch" forName="circle2" refType="w" fact="0.2"/>
              <dgm:constr type="h" for="ch" forName="circle2" refType="w" refFor="ch" refForName="circle2"/>
              <dgm:constr type="ctrX" for="ch" forName="circle2" refType="w" fact="0.7"/>
              <dgm:constr type="ctrY" for="ch" forName="circle2" refType="h" fact="0.625"/>
              <dgm:constr type="w" for="ch" forName="text2" refType="w" fact="0.3"/>
              <dgm:constr type="h" for="ch" forName="text2" refType="h" fact="0.1324"/>
              <dgm:constr type="l" for="ch" forName="text2"/>
              <dgm:constr type="ctrY" for="ch" forName="text2" refType="h" fact="0.27"/>
              <dgm:constr type="l" for="ch" forName="line2" refType="r" refFor="ch" refForName="text2"/>
              <dgm:constr type="ctrY" for="ch" forName="line2" refType="ctrY" refFor="ch" refForName="text2"/>
              <dgm:constr type="r" for="ch" forName="line2" refType="w" fact="0.375"/>
              <dgm:constr type="h" for="ch" forName="line2"/>
              <dgm:constr type="r" for="ch" forName="d2" refType="w" fact="0.6502"/>
              <dgm:constr type="b" for="ch" forName="d2" refType="h" fact="0.682"/>
              <dgm:constr type="w" for="ch" forName="d2" refType="w" fact="0.275"/>
              <dgm:constr type="h" for="ch" forName="d2" refType="h" fact="0.41215"/>
              <dgm:constr type="w" for="ch" forName="circle3" refType="w" fact="0.3334"/>
              <dgm:constr type="h" for="ch" forName="circle3" refType="w" refFor="ch" refForName="circle3"/>
              <dgm:constr type="ctrX" for="ch" forName="circle3" refType="ctrX" refFor="ch" refForName="circle1"/>
              <dgm:constr type="ctrY" for="ch" forName="circle3" refType="ctrY" refFor="ch" refForName="circle1"/>
              <dgm:constr type="w" for="ch" forName="text3" refType="w" fact="0.3"/>
              <dgm:constr type="h" for="ch" forName="text3" refType="h" fact="0.1324"/>
              <dgm:constr type="l" for="ch" forName="text3"/>
              <dgm:constr type="ctrY" for="ch" forName="text3" refType="h" fact="0.41"/>
              <dgm:constr type="l" for="ch" forName="line3" refType="r" refFor="ch" refForName="text3"/>
              <dgm:constr type="ctrY" for="ch" forName="line3" refType="ctrY" refFor="ch" refForName="text3"/>
              <dgm:constr type="r" for="ch" forName="line3" refType="w" fact="0.375"/>
              <dgm:constr type="h" for="ch" forName="line3"/>
              <dgm:constr type="r" for="ch" forName="d3" refType="w" fact="0.606"/>
              <dgm:constr type="b" for="ch" forName="d3" refType="h" fact="0.735"/>
              <dgm:constr type="w" for="ch" forName="d3" refType="w" fact="0.231"/>
              <dgm:constr type="h" for="ch" forName="d3" refType="h" fact="0.325"/>
              <dgm:constr type="w" for="ch" forName="circle4" refType="w" fact="0.4667"/>
              <dgm:constr type="h" for="ch" forName="circle4" refType="w" refFor="ch" refForName="circle4"/>
              <dgm:constr type="ctrX" for="ch" forName="circle4" refType="ctrX" refFor="ch" refForName="circle1"/>
              <dgm:constr type="ctrY" for="ch" forName="circle4" refType="ctrY" refFor="ch" refForName="circle1"/>
              <dgm:constr type="w" for="ch" forName="text4" refType="w" fact="0.3"/>
              <dgm:constr type="h" for="ch" forName="text4" refType="h" fact="0.1324"/>
              <dgm:constr type="l" for="ch" forName="text4"/>
              <dgm:constr type="ctrY" for="ch" forName="text4" refType="h" fact="0.547"/>
              <dgm:constr type="l" for="ch" forName="line4" refType="r" refFor="ch" refForName="text4"/>
              <dgm:constr type="ctrY" for="ch" forName="line4" refType="ctrY" refFor="ch" refForName="text4"/>
              <dgm:constr type="r" for="ch" forName="line4" refType="w" fact="0.375"/>
              <dgm:constr type="h" for="ch" forName="line4"/>
              <dgm:constr type="r" for="ch" forName="d4" refType="w" fact="0.554"/>
              <dgm:constr type="b" for="ch" forName="d4" refType="h" fact="0.795"/>
              <dgm:constr type="w" for="ch" forName="d4" refType="w" fact="0.179"/>
              <dgm:constr type="h" for="ch" forName="d4" refType="h" fact="0.248"/>
              <dgm:constr type="w" for="ch" forName="circle5" refType="w" fact="0.6"/>
              <dgm:constr type="h" for="ch" forName="circle5" refType="w" refFor="ch" refForName="circle5"/>
              <dgm:constr type="ctrX" for="ch" forName="circle5" refType="ctrX" refFor="ch" refForName="circle1"/>
              <dgm:constr type="ctrY" for="ch" forName="circle5" refType="ctrY" refFor="ch" refForName="circle1"/>
              <dgm:constr type="w" for="ch" forName="text5" refType="w" fact="0.3"/>
              <dgm:constr type="h" for="ch" forName="text5" refType="h" fact="0.1324"/>
              <dgm:constr type="l" for="ch" forName="text5"/>
              <dgm:constr type="ctrY" for="ch" forName="text5" refType="h" fact="0.68"/>
              <dgm:constr type="l" for="ch" forName="line5" refType="r" refFor="ch" refForName="text5"/>
              <dgm:constr type="ctrY" for="ch" forName="line5" refType="ctrY" refFor="ch" refForName="text5"/>
              <dgm:constr type="r" for="ch" forName="line5" refType="w" fact="0.375"/>
              <dgm:constr type="h" for="ch" forName="line5"/>
              <dgm:constr type="r" for="ch" forName="d5" refType="w" fact="0.505"/>
              <dgm:constr type="b" for="ch" forName="d5" refType="h" fact="0.855"/>
              <dgm:constr type="w" for="ch" forName="d5" refType="w" fact="0.13"/>
              <dgm:constr type="h" for="ch" forName="d5" refType="h" fact="0.175"/>
            </dgm:constrLst>
          </dgm:if>
          <dgm:else name="Name18"/>
        </dgm:choose>
      </dgm:else>
    </dgm:choose>
    <dgm:ruleLst/>
    <dgm:forEach name="Name19" axis="ch" ptType="node" cnt="1">
      <dgm:layoutNode name="circle1" styleLbl="lnNode1">
        <dgm:alg type="sp"/>
        <dgm:shape xmlns:r="http://schemas.openxmlformats.org/officeDocument/2006/relationships" type="ellipse" r:blip="">
          <dgm:adjLst/>
        </dgm:shape>
        <dgm:presOf/>
        <dgm:constrLst/>
        <dgm:ruleLst/>
      </dgm:layoutNode>
      <dgm:layoutNode name="text1" styleLbl="revTx">
        <dgm:varLst>
          <dgm:bulletEnabled val="1"/>
        </dgm:varLst>
        <dgm:choose name="Name20">
          <dgm:if name="Name21" func="var" arg="dir" op="equ" val="norm">
            <dgm:choose name="Name22">
              <dgm:if name="Name23" axis="root des" ptType="all node" func="maxDepth" op="gt" val="1">
                <dgm:alg type="tx">
                  <dgm:param type="parTxLTRAlign" val="l"/>
                  <dgm:param type="parTxRTLAlign" val="r"/>
                </dgm:alg>
              </dgm:if>
              <dgm:else name="Name24">
                <dgm:alg type="tx">
                  <dgm:param type="parTxLTRAlign" val="l"/>
                  <dgm:param type="parTxRTLAlign" val="l"/>
                </dgm:alg>
              </dgm:else>
            </dgm:choose>
          </dgm:if>
          <dgm:else name="Name25">
            <dgm:choose name="Name26">
              <dgm:if name="Name27" axis="root des" ptType="all node" func="maxDepth" op="gt" val="1">
                <dgm:alg type="tx">
                  <dgm:param type="parTxLTRAlign" val="l"/>
                  <dgm:param type="parTxRTLAlign" val="r"/>
                </dgm:alg>
              </dgm:if>
              <dgm:else name="Name28">
                <dgm:alg type="tx">
                  <dgm:param type="parTxLTRAlign" val="r"/>
                  <dgm:param type="parTxRTLAlign" val="r"/>
                </dgm:alg>
              </dgm:else>
            </dgm:choose>
          </dgm:else>
        </dgm:choose>
        <dgm:shape xmlns:r="http://schemas.openxmlformats.org/officeDocument/2006/relationships" type="rect" r:blip="">
          <dgm:adjLst/>
        </dgm:shape>
        <dgm:presOf axis="desOrSelf" ptType="node"/>
        <dgm:choose name="Name29">
          <dgm:if name="Name30" func="var" arg="dir" op="equ" val="norm">
            <dgm:constrLst>
              <dgm:constr type="tMarg" refType="primFontSz" fact="0.1"/>
              <dgm:constr type="bMarg" refType="primFontSz" fact="0.1"/>
              <dgm:constr type="rMarg" refType="primFontSz" fact="0.1"/>
            </dgm:constrLst>
          </dgm:if>
          <dgm:else name="Name31">
            <dgm:constrLst>
              <dgm:constr type="tMarg" refType="primFontSz" fact="0.1"/>
              <dgm:constr type="bMarg" refType="primFontSz" fact="0.1"/>
              <dgm:constr type="lMarg" refType="primFontSz" fact="0.1"/>
            </dgm:constrLst>
          </dgm:else>
        </dgm:choose>
        <dgm:ruleLst>
          <dgm:rule type="primFontSz" val="5" fact="NaN" max="NaN"/>
        </dgm:ruleLst>
      </dgm:layoutNode>
      <dgm:layoutNode name="line1" styleLbl="callout">
        <dgm:alg type="sp"/>
        <dgm:shape xmlns:r="http://schemas.openxmlformats.org/officeDocument/2006/relationships" type="line" r:blip="">
          <dgm:adjLst/>
        </dgm:shape>
        <dgm:presOf/>
        <dgm:constrLst/>
        <dgm:ruleLst/>
      </dgm:layoutNode>
      <dgm:layoutNode name="d1" styleLbl="callout">
        <dgm:alg type="sp"/>
        <dgm:choose name="Name32">
          <dgm:if name="Name33" func="var" arg="dir" op="equ" val="norm">
            <dgm:shape xmlns:r="http://schemas.openxmlformats.org/officeDocument/2006/relationships" rot="90" type="line" r:blip="">
              <dgm:adjLst/>
            </dgm:shape>
          </dgm:if>
          <dgm:else name="Name34">
            <dgm:shape xmlns:r="http://schemas.openxmlformats.org/officeDocument/2006/relationships" rot="180" type="line" r:blip="">
              <dgm:adjLst/>
            </dgm:shape>
          </dgm:else>
        </dgm:choose>
        <dgm:presOf/>
        <dgm:constrLst/>
        <dgm:ruleLst/>
      </dgm:layoutNode>
    </dgm:forEach>
    <dgm:forEach name="Name35" axis="ch" ptType="node" st="2" cnt="1">
      <dgm:layoutNode name="circle2" styleLbl="lnNode1">
        <dgm:alg type="sp"/>
        <dgm:shape xmlns:r="http://schemas.openxmlformats.org/officeDocument/2006/relationships" type="ellipse" r:blip="" zOrderOff="-5">
          <dgm:adjLst/>
        </dgm:shape>
        <dgm:presOf/>
        <dgm:constrLst/>
        <dgm:ruleLst/>
      </dgm:layoutNode>
      <dgm:layoutNode name="text2" styleLbl="revTx">
        <dgm:varLst>
          <dgm:bulletEnabled val="1"/>
        </dgm:varLst>
        <dgm:choose name="Name36">
          <dgm:if name="Name37" func="var" arg="dir" op="equ" val="norm">
            <dgm:choose name="Name38">
              <dgm:if name="Name39" axis="root des" ptType="all node" func="maxDepth" op="gt" val="1">
                <dgm:alg type="tx">
                  <dgm:param type="parTxLTRAlign" val="l"/>
                  <dgm:param type="parTxRTLAlign" val="r"/>
                </dgm:alg>
              </dgm:if>
              <dgm:else name="Name40">
                <dgm:alg type="tx">
                  <dgm:param type="parTxLTRAlign" val="l"/>
                  <dgm:param type="parTxRTLAlign" val="l"/>
                </dgm:alg>
              </dgm:else>
            </dgm:choose>
          </dgm:if>
          <dgm:else name="Name41">
            <dgm:choose name="Name42">
              <dgm:if name="Name43" axis="root des" ptType="all node" func="maxDepth" op="gt" val="1">
                <dgm:alg type="tx">
                  <dgm:param type="parTxLTRAlign" val="l"/>
                  <dgm:param type="parTxRTLAlign" val="r"/>
                </dgm:alg>
              </dgm:if>
              <dgm:else name="Name44">
                <dgm:alg type="tx">
                  <dgm:param type="parTxLTRAlign" val="r"/>
                  <dgm:param type="parTxRTLAlign" val="r"/>
                </dgm:alg>
              </dgm:else>
            </dgm:choose>
          </dgm:else>
        </dgm:choose>
        <dgm:shape xmlns:r="http://schemas.openxmlformats.org/officeDocument/2006/relationships" type="rect" r:blip="">
          <dgm:adjLst/>
        </dgm:shape>
        <dgm:presOf axis="desOrSelf" ptType="node"/>
        <dgm:choose name="Name45">
          <dgm:if name="Name46" func="var" arg="dir" op="equ" val="norm">
            <dgm:constrLst>
              <dgm:constr type="tMarg" refType="primFontSz" fact="0.1"/>
              <dgm:constr type="bMarg" refType="primFontSz" fact="0.1"/>
              <dgm:constr type="rMarg" refType="primFontSz" fact="0.1"/>
            </dgm:constrLst>
          </dgm:if>
          <dgm:else name="Name47">
            <dgm:constrLst>
              <dgm:constr type="tMarg" refType="primFontSz" fact="0.1"/>
              <dgm:constr type="bMarg" refType="primFontSz" fact="0.1"/>
              <dgm:constr type="lMarg" refType="primFontSz" fact="0.1"/>
            </dgm:constrLst>
          </dgm:else>
        </dgm:choose>
        <dgm:ruleLst>
          <dgm:rule type="primFontSz" val="5" fact="NaN" max="NaN"/>
        </dgm:ruleLst>
      </dgm:layoutNode>
      <dgm:layoutNode name="line2" styleLbl="callout">
        <dgm:alg type="sp"/>
        <dgm:shape xmlns:r="http://schemas.openxmlformats.org/officeDocument/2006/relationships" type="line" r:blip="">
          <dgm:adjLst/>
        </dgm:shape>
        <dgm:presOf/>
        <dgm:constrLst/>
        <dgm:ruleLst/>
      </dgm:layoutNode>
      <dgm:layoutNode name="d2" styleLbl="callout">
        <dgm:alg type="sp"/>
        <dgm:choose name="Name48">
          <dgm:if name="Name49" func="var" arg="dir" op="equ" val="norm">
            <dgm:shape xmlns:r="http://schemas.openxmlformats.org/officeDocument/2006/relationships" rot="90" type="line" r:blip="">
              <dgm:adjLst/>
            </dgm:shape>
          </dgm:if>
          <dgm:else name="Name50">
            <dgm:shape xmlns:r="http://schemas.openxmlformats.org/officeDocument/2006/relationships" rot="180" type="line" r:blip="">
              <dgm:adjLst/>
            </dgm:shape>
          </dgm:else>
        </dgm:choose>
        <dgm:presOf/>
        <dgm:constrLst/>
        <dgm:ruleLst/>
      </dgm:layoutNode>
    </dgm:forEach>
    <dgm:forEach name="Name51" axis="ch" ptType="node" st="3" cnt="1">
      <dgm:layoutNode name="circle3" styleLbl="lnNode1">
        <dgm:alg type="sp"/>
        <dgm:shape xmlns:r="http://schemas.openxmlformats.org/officeDocument/2006/relationships" type="ellipse" r:blip="" zOrderOff="-10">
          <dgm:adjLst/>
        </dgm:shape>
        <dgm:presOf/>
        <dgm:constrLst/>
        <dgm:ruleLst/>
      </dgm:layoutNode>
      <dgm:layoutNode name="text3" styleLbl="revTx">
        <dgm:varLst>
          <dgm:bulletEnabled val="1"/>
        </dgm:varLst>
        <dgm:choose name="Name52">
          <dgm:if name="Name53" func="var" arg="dir" op="equ" val="norm">
            <dgm:choose name="Name54">
              <dgm:if name="Name55" axis="root des" ptType="all node" func="maxDepth" op="gt" val="1">
                <dgm:alg type="tx">
                  <dgm:param type="parTxLTRAlign" val="l"/>
                  <dgm:param type="parTxRTLAlign" val="r"/>
                </dgm:alg>
              </dgm:if>
              <dgm:else name="Name56">
                <dgm:alg type="tx">
                  <dgm:param type="parTxLTRAlign" val="l"/>
                  <dgm:param type="parTxRTLAlign" val="l"/>
                </dgm:alg>
              </dgm:else>
            </dgm:choose>
          </dgm:if>
          <dgm:else name="Name57">
            <dgm:choose name="Name58">
              <dgm:if name="Name59" axis="root des" ptType="all node" func="maxDepth" op="gt" val="1">
                <dgm:alg type="tx">
                  <dgm:param type="parTxLTRAlign" val="l"/>
                  <dgm:param type="parTxRTLAlign" val="r"/>
                </dgm:alg>
              </dgm:if>
              <dgm:else name="Name60">
                <dgm:alg type="tx">
                  <dgm:param type="parTxLTRAlign" val="r"/>
                  <dgm:param type="parTxRTLAlign" val="r"/>
                </dgm:alg>
              </dgm:else>
            </dgm:choose>
          </dgm:else>
        </dgm:choose>
        <dgm:shape xmlns:r="http://schemas.openxmlformats.org/officeDocument/2006/relationships" type="rect" r:blip="">
          <dgm:adjLst/>
        </dgm:shape>
        <dgm:presOf axis="desOrSelf" ptType="node"/>
        <dgm:choose name="Name61">
          <dgm:if name="Name62" func="var" arg="dir" op="equ" val="norm">
            <dgm:constrLst>
              <dgm:constr type="tMarg" refType="primFontSz" fact="0.1"/>
              <dgm:constr type="bMarg" refType="primFontSz" fact="0.1"/>
              <dgm:constr type="rMarg" refType="primFontSz" fact="0.1"/>
            </dgm:constrLst>
          </dgm:if>
          <dgm:else name="Name63">
            <dgm:constrLst>
              <dgm:constr type="tMarg" refType="primFontSz" fact="0.1"/>
              <dgm:constr type="bMarg" refType="primFontSz" fact="0.1"/>
              <dgm:constr type="lMarg" refType="primFontSz" fact="0.1"/>
            </dgm:constrLst>
          </dgm:else>
        </dgm:choose>
        <dgm:ruleLst>
          <dgm:rule type="primFontSz" val="5" fact="NaN" max="NaN"/>
        </dgm:ruleLst>
      </dgm:layoutNode>
      <dgm:layoutNode name="line3" styleLbl="callout">
        <dgm:alg type="sp"/>
        <dgm:shape xmlns:r="http://schemas.openxmlformats.org/officeDocument/2006/relationships" type="line" r:blip="">
          <dgm:adjLst/>
        </dgm:shape>
        <dgm:presOf/>
        <dgm:constrLst/>
        <dgm:ruleLst/>
      </dgm:layoutNode>
      <dgm:layoutNode name="d3" styleLbl="callout">
        <dgm:alg type="sp"/>
        <dgm:choose name="Name64">
          <dgm:if name="Name65" func="var" arg="dir" op="equ" val="norm">
            <dgm:shape xmlns:r="http://schemas.openxmlformats.org/officeDocument/2006/relationships" rot="90" type="line" r:blip="">
              <dgm:adjLst/>
            </dgm:shape>
          </dgm:if>
          <dgm:else name="Name66">
            <dgm:shape xmlns:r="http://schemas.openxmlformats.org/officeDocument/2006/relationships" rot="180" type="line" r:blip="">
              <dgm:adjLst/>
            </dgm:shape>
          </dgm:else>
        </dgm:choose>
        <dgm:presOf/>
        <dgm:constrLst/>
        <dgm:ruleLst/>
      </dgm:layoutNode>
    </dgm:forEach>
    <dgm:forEach name="Name67" axis="ch" ptType="node" st="4" cnt="1">
      <dgm:layoutNode name="circle4" styleLbl="lnNode1">
        <dgm:alg type="sp"/>
        <dgm:shape xmlns:r="http://schemas.openxmlformats.org/officeDocument/2006/relationships" type="ellipse" r:blip="" zOrderOff="-15">
          <dgm:adjLst/>
        </dgm:shape>
        <dgm:presOf/>
        <dgm:constrLst/>
        <dgm:ruleLst/>
      </dgm:layoutNode>
      <dgm:layoutNode name="text4" styleLbl="revTx">
        <dgm:varLst>
          <dgm:bulletEnabled val="1"/>
        </dgm:varLst>
        <dgm:choose name="Name68">
          <dgm:if name="Name69" func="var" arg="dir" op="equ" val="norm">
            <dgm:choose name="Name70">
              <dgm:if name="Name71" axis="root des" ptType="all node" func="maxDepth" op="gt" val="1">
                <dgm:alg type="tx">
                  <dgm:param type="parTxLTRAlign" val="l"/>
                  <dgm:param type="parTxRTLAlign" val="r"/>
                </dgm:alg>
              </dgm:if>
              <dgm:else name="Name72">
                <dgm:alg type="tx">
                  <dgm:param type="parTxLTRAlign" val="l"/>
                  <dgm:param type="parTxRTLAlign" val="l"/>
                </dgm:alg>
              </dgm:else>
            </dgm:choose>
          </dgm:if>
          <dgm:else name="Name73">
            <dgm:choose name="Name74">
              <dgm:if name="Name75" axis="root des" ptType="all node" func="maxDepth" op="gt" val="1">
                <dgm:alg type="tx">
                  <dgm:param type="parTxLTRAlign" val="l"/>
                  <dgm:param type="parTxRTLAlign" val="r"/>
                </dgm:alg>
              </dgm:if>
              <dgm:else name="Name76">
                <dgm:alg type="tx">
                  <dgm:param type="parTxLTRAlign" val="r"/>
                  <dgm:param type="parTxRTLAlign" val="r"/>
                </dgm:alg>
              </dgm:else>
            </dgm:choose>
          </dgm:else>
        </dgm:choose>
        <dgm:shape xmlns:r="http://schemas.openxmlformats.org/officeDocument/2006/relationships" type="rect" r:blip="">
          <dgm:adjLst/>
        </dgm:shape>
        <dgm:presOf axis="desOrSelf" ptType="node"/>
        <dgm:choose name="Name77">
          <dgm:if name="Name78" func="var" arg="dir" op="equ" val="norm">
            <dgm:constrLst>
              <dgm:constr type="tMarg" refType="primFontSz" fact="0.1"/>
              <dgm:constr type="bMarg" refType="primFontSz" fact="0.1"/>
              <dgm:constr type="rMarg" refType="primFontSz" fact="0.1"/>
            </dgm:constrLst>
          </dgm:if>
          <dgm:else name="Name79">
            <dgm:constrLst>
              <dgm:constr type="tMarg" refType="primFontSz" fact="0.1"/>
              <dgm:constr type="bMarg" refType="primFontSz" fact="0.1"/>
              <dgm:constr type="lMarg" refType="primFontSz" fact="0.1"/>
            </dgm:constrLst>
          </dgm:else>
        </dgm:choose>
        <dgm:ruleLst>
          <dgm:rule type="primFontSz" val="5" fact="NaN" max="NaN"/>
        </dgm:ruleLst>
      </dgm:layoutNode>
      <dgm:layoutNode name="line4" styleLbl="callout">
        <dgm:alg type="sp"/>
        <dgm:shape xmlns:r="http://schemas.openxmlformats.org/officeDocument/2006/relationships" type="line" r:blip="">
          <dgm:adjLst/>
        </dgm:shape>
        <dgm:presOf/>
        <dgm:constrLst/>
        <dgm:ruleLst/>
      </dgm:layoutNode>
      <dgm:layoutNode name="d4" styleLbl="callout">
        <dgm:alg type="sp"/>
        <dgm:choose name="Name80">
          <dgm:if name="Name81" func="var" arg="dir" op="equ" val="norm">
            <dgm:shape xmlns:r="http://schemas.openxmlformats.org/officeDocument/2006/relationships" rot="90" type="line" r:blip="">
              <dgm:adjLst/>
            </dgm:shape>
          </dgm:if>
          <dgm:else name="Name82">
            <dgm:shape xmlns:r="http://schemas.openxmlformats.org/officeDocument/2006/relationships" rot="180" type="line" r:blip="">
              <dgm:adjLst/>
            </dgm:shape>
          </dgm:else>
        </dgm:choose>
        <dgm:presOf/>
        <dgm:constrLst/>
        <dgm:ruleLst/>
      </dgm:layoutNode>
    </dgm:forEach>
    <dgm:forEach name="Name83" axis="ch" ptType="node" st="5" cnt="1">
      <dgm:layoutNode name="circle5" styleLbl="lnNode1">
        <dgm:alg type="sp"/>
        <dgm:shape xmlns:r="http://schemas.openxmlformats.org/officeDocument/2006/relationships" type="ellipse" r:blip="" zOrderOff="-20">
          <dgm:adjLst/>
        </dgm:shape>
        <dgm:presOf/>
        <dgm:constrLst/>
        <dgm:ruleLst/>
      </dgm:layoutNode>
      <dgm:layoutNode name="text5" styleLbl="revTx">
        <dgm:varLst>
          <dgm:bulletEnabled val="1"/>
        </dgm:varLst>
        <dgm:choose name="Name84">
          <dgm:if name="Name85" func="var" arg="dir" op="equ" val="norm">
            <dgm:choose name="Name86">
              <dgm:if name="Name87" axis="root des" ptType="all node" func="maxDepth" op="gt" val="1">
                <dgm:alg type="tx">
                  <dgm:param type="parTxLTRAlign" val="l"/>
                  <dgm:param type="parTxRTLAlign" val="r"/>
                </dgm:alg>
              </dgm:if>
              <dgm:else name="Name88">
                <dgm:alg type="tx">
                  <dgm:param type="parTxLTRAlign" val="l"/>
                  <dgm:param type="parTxRTLAlign" val="l"/>
                </dgm:alg>
              </dgm:else>
            </dgm:choose>
          </dgm:if>
          <dgm:else name="Name89">
            <dgm:choose name="Name90">
              <dgm:if name="Name91" axis="root des" ptType="all node" func="maxDepth" op="gt" val="1">
                <dgm:alg type="tx">
                  <dgm:param type="parTxLTRAlign" val="l"/>
                  <dgm:param type="parTxRTLAlign" val="r"/>
                </dgm:alg>
              </dgm:if>
              <dgm:else name="Name92">
                <dgm:alg type="tx">
                  <dgm:param type="parTxLTRAlign" val="r"/>
                  <dgm:param type="parTxRTLAlign" val="r"/>
                </dgm:alg>
              </dgm:else>
            </dgm:choose>
          </dgm:else>
        </dgm:choose>
        <dgm:shape xmlns:r="http://schemas.openxmlformats.org/officeDocument/2006/relationships" type="rect" r:blip="">
          <dgm:adjLst/>
        </dgm:shape>
        <dgm:presOf axis="desOrSelf" ptType="node"/>
        <dgm:choose name="Name93">
          <dgm:if name="Name94" func="var" arg="dir" op="equ" val="norm">
            <dgm:constrLst>
              <dgm:constr type="tMarg" refType="primFontSz" fact="0.1"/>
              <dgm:constr type="bMarg" refType="primFontSz" fact="0.1"/>
              <dgm:constr type="rMarg" refType="primFontSz" fact="0.1"/>
            </dgm:constrLst>
          </dgm:if>
          <dgm:else name="Name95">
            <dgm:constrLst>
              <dgm:constr type="tMarg" refType="primFontSz" fact="0.1"/>
              <dgm:constr type="bMarg" refType="primFontSz" fact="0.1"/>
              <dgm:constr type="lMarg" refType="primFontSz" fact="0.1"/>
            </dgm:constrLst>
          </dgm:else>
        </dgm:choose>
        <dgm:ruleLst>
          <dgm:rule type="primFontSz" val="5" fact="NaN" max="NaN"/>
        </dgm:ruleLst>
      </dgm:layoutNode>
      <dgm:layoutNode name="line5" styleLbl="callout">
        <dgm:alg type="sp"/>
        <dgm:shape xmlns:r="http://schemas.openxmlformats.org/officeDocument/2006/relationships" type="line" r:blip="">
          <dgm:adjLst/>
        </dgm:shape>
        <dgm:presOf/>
        <dgm:constrLst/>
        <dgm:ruleLst/>
      </dgm:layoutNode>
      <dgm:layoutNode name="d5" styleLbl="callout">
        <dgm:alg type="sp"/>
        <dgm:choose name="Name96">
          <dgm:if name="Name97" func="var" arg="dir" op="equ" val="norm">
            <dgm:shape xmlns:r="http://schemas.openxmlformats.org/officeDocument/2006/relationships" rot="90" type="line" r:blip="">
              <dgm:adjLst/>
            </dgm:shape>
          </dgm:if>
          <dgm:else name="Name98">
            <dgm:shape xmlns:r="http://schemas.openxmlformats.org/officeDocument/2006/relationships" rot="180" type="line" r:blip="">
              <dgm:adjLst/>
            </dgm:shape>
          </dgm:else>
        </dgm:choose>
        <dgm:presOf/>
        <dgm:constrLst/>
        <dgm:ruleLst/>
      </dgm:layoutNode>
    </dgm:forEach>
  </dgm:layoutNode>
</dgm:layoutDef>
</file>

<file path=xl/diagrams/layout2.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png"/></Relationships>
</file>

<file path=xl/drawings/_rels/drawing27.xml.rels><?xml version="1.0" encoding="UTF-8" standalone="yes"?>
<Relationships xmlns="http://schemas.openxmlformats.org/package/2006/relationships"><Relationship Id="rId1" Type="http://schemas.openxmlformats.org/officeDocument/2006/relationships/image" Target="../media/image2.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png"/></Relationships>
</file>

<file path=xl/drawings/_rels/drawing29.xml.rels><?xml version="1.0" encoding="UTF-8" standalone="yes"?>
<Relationships xmlns="http://schemas.openxmlformats.org/package/2006/relationships"><Relationship Id="rId1" Type="http://schemas.openxmlformats.org/officeDocument/2006/relationships/image" Target="../media/image2.png"/></Relationships>
</file>

<file path=xl/drawings/_rels/drawing30.xml.rels><?xml version="1.0" encoding="UTF-8" standalone="yes"?>
<Relationships xmlns="http://schemas.openxmlformats.org/package/2006/relationships"><Relationship Id="rId1" Type="http://schemas.openxmlformats.org/officeDocument/2006/relationships/image" Target="../media/image2.png"/></Relationships>
</file>

<file path=xl/drawings/_rels/drawing31.xml.rels><?xml version="1.0" encoding="UTF-8" standalone="yes"?>
<Relationships xmlns="http://schemas.openxmlformats.org/package/2006/relationships"><Relationship Id="rId1" Type="http://schemas.openxmlformats.org/officeDocument/2006/relationships/image" Target="../media/image2.png"/></Relationships>
</file>

<file path=xl/drawings/_rels/drawing3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33.xml.rels><?xml version="1.0" encoding="UTF-8" standalone="yes"?>
<Relationships xmlns="http://schemas.openxmlformats.org/package/2006/relationships"><Relationship Id="rId3" Type="http://schemas.openxmlformats.org/officeDocument/2006/relationships/diagramLayout" Target="../diagrams/layout1.xml"/><Relationship Id="rId2" Type="http://schemas.openxmlformats.org/officeDocument/2006/relationships/diagramData" Target="../diagrams/data1.xml"/><Relationship Id="rId1" Type="http://schemas.openxmlformats.org/officeDocument/2006/relationships/image" Target="../media/image2.pn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34.xml.rels><?xml version="1.0" encoding="UTF-8" standalone="yes"?>
<Relationships xmlns="http://schemas.openxmlformats.org/package/2006/relationships"><Relationship Id="rId1" Type="http://schemas.openxmlformats.org/officeDocument/2006/relationships/image" Target="../media/image2.png"/></Relationships>
</file>

<file path=xl/drawings/_rels/drawing3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36.xml.rels><?xml version="1.0" encoding="UTF-8" standalone="yes"?>
<Relationships xmlns="http://schemas.openxmlformats.org/package/2006/relationships"><Relationship Id="rId1" Type="http://schemas.openxmlformats.org/officeDocument/2006/relationships/image" Target="../media/image2.png"/></Relationships>
</file>

<file path=xl/drawings/_rels/drawing37.xml.rels><?xml version="1.0" encoding="UTF-8" standalone="yes"?>
<Relationships xmlns="http://schemas.openxmlformats.org/package/2006/relationships"><Relationship Id="rId1" Type="http://schemas.openxmlformats.org/officeDocument/2006/relationships/image" Target="../media/image2.png"/></Relationships>
</file>

<file path=xl/drawings/_rels/drawing38.xml.rels><?xml version="1.0" encoding="UTF-8" standalone="yes"?>
<Relationships xmlns="http://schemas.openxmlformats.org/package/2006/relationships"><Relationship Id="rId1" Type="http://schemas.openxmlformats.org/officeDocument/2006/relationships/image" Target="../media/image2.png"/></Relationships>
</file>

<file path=xl/drawings/_rels/drawing39.xml.rels><?xml version="1.0" encoding="UTF-8" standalone="yes"?>
<Relationships xmlns="http://schemas.openxmlformats.org/package/2006/relationships"><Relationship Id="rId1" Type="http://schemas.openxmlformats.org/officeDocument/2006/relationships/image" Target="../media/image2.png"/></Relationships>
</file>

<file path=xl/drawings/_rels/drawing40.xml.rels><?xml version="1.0" encoding="UTF-8" standalone="yes"?>
<Relationships xmlns="http://schemas.openxmlformats.org/package/2006/relationships"><Relationship Id="rId1" Type="http://schemas.openxmlformats.org/officeDocument/2006/relationships/image" Target="../media/image2.png"/></Relationships>
</file>

<file path=xl/drawings/_rels/drawing41.xml.rels><?xml version="1.0" encoding="UTF-8" standalone="yes"?>
<Relationships xmlns="http://schemas.openxmlformats.org/package/2006/relationships"><Relationship Id="rId1" Type="http://schemas.openxmlformats.org/officeDocument/2006/relationships/image" Target="../media/image2.png"/></Relationships>
</file>

<file path=xl/drawings/_rels/drawing4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44.xml.rels><?xml version="1.0" encoding="UTF-8" standalone="yes"?>
<Relationships xmlns="http://schemas.openxmlformats.org/package/2006/relationships"><Relationship Id="rId1" Type="http://schemas.openxmlformats.org/officeDocument/2006/relationships/image" Target="../media/image2.png"/></Relationships>
</file>

<file path=xl/drawings/_rels/drawing45.xml.rels><?xml version="1.0" encoding="UTF-8" standalone="yes"?>
<Relationships xmlns="http://schemas.openxmlformats.org/package/2006/relationships"><Relationship Id="rId1" Type="http://schemas.openxmlformats.org/officeDocument/2006/relationships/image" Target="../media/image2.png"/></Relationships>
</file>

<file path=xl/drawings/_rels/drawing46.xml.rels><?xml version="1.0" encoding="UTF-8" standalone="yes"?>
<Relationships xmlns="http://schemas.openxmlformats.org/package/2006/relationships"><Relationship Id="rId1" Type="http://schemas.openxmlformats.org/officeDocument/2006/relationships/image" Target="../media/image2.png"/></Relationships>
</file>

<file path=xl/drawings/_rels/drawing47.xml.rels><?xml version="1.0" encoding="UTF-8" standalone="yes"?>
<Relationships xmlns="http://schemas.openxmlformats.org/package/2006/relationships"><Relationship Id="rId1" Type="http://schemas.openxmlformats.org/officeDocument/2006/relationships/image" Target="../media/image2.png"/></Relationships>
</file>

<file path=xl/drawings/_rels/drawing48.xml.rels><?xml version="1.0" encoding="UTF-8" standalone="yes"?>
<Relationships xmlns="http://schemas.openxmlformats.org/package/2006/relationships"><Relationship Id="rId1" Type="http://schemas.openxmlformats.org/officeDocument/2006/relationships/image" Target="../media/image2.png"/></Relationships>
</file>

<file path=xl/drawings/_rels/drawing49.xml.rels><?xml version="1.0" encoding="UTF-8" standalone="yes"?>
<Relationships xmlns="http://schemas.openxmlformats.org/package/2006/relationships"><Relationship Id="rId1" Type="http://schemas.openxmlformats.org/officeDocument/2006/relationships/image" Target="../media/image2.png"/></Relationships>
</file>

<file path=xl/drawings/_rels/drawing5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51.xml.rels><?xml version="1.0" encoding="UTF-8" standalone="yes"?>
<Relationships xmlns="http://schemas.openxmlformats.org/package/2006/relationships"><Relationship Id="rId1" Type="http://schemas.openxmlformats.org/officeDocument/2006/relationships/image" Target="../media/image2.png"/></Relationships>
</file>

<file path=xl/drawings/_rels/drawing52.xml.rels><?xml version="1.0" encoding="UTF-8" standalone="yes"?>
<Relationships xmlns="http://schemas.openxmlformats.org/package/2006/relationships"><Relationship Id="rId1" Type="http://schemas.openxmlformats.org/officeDocument/2006/relationships/image" Target="../media/image2.png"/></Relationships>
</file>

<file path=xl/drawings/_rels/drawing5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5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56.xml.rels><?xml version="1.0" encoding="UTF-8" standalone="yes"?>
<Relationships xmlns="http://schemas.openxmlformats.org/package/2006/relationships"><Relationship Id="rId1" Type="http://schemas.openxmlformats.org/officeDocument/2006/relationships/image" Target="../media/image2.png"/></Relationships>
</file>

<file path=xl/drawings/_rels/drawing57.xml.rels><?xml version="1.0" encoding="UTF-8" standalone="yes"?>
<Relationships xmlns="http://schemas.openxmlformats.org/package/2006/relationships"><Relationship Id="rId1" Type="http://schemas.openxmlformats.org/officeDocument/2006/relationships/image" Target="../media/image2.png"/></Relationships>
</file>

<file path=xl/drawings/_rels/drawing58.xml.rels><?xml version="1.0" encoding="UTF-8" standalone="yes"?>
<Relationships xmlns="http://schemas.openxmlformats.org/package/2006/relationships"><Relationship Id="rId1" Type="http://schemas.openxmlformats.org/officeDocument/2006/relationships/image" Target="../media/image2.png"/></Relationships>
</file>

<file path=xl/drawings/_rels/drawing59.xml.rels><?xml version="1.0" encoding="UTF-8" standalone="yes"?>
<Relationships xmlns="http://schemas.openxmlformats.org/package/2006/relationships"><Relationship Id="rId1" Type="http://schemas.openxmlformats.org/officeDocument/2006/relationships/image" Target="../media/image2.png"/></Relationships>
</file>

<file path=xl/drawings/_rels/drawing60.xml.rels><?xml version="1.0" encoding="UTF-8" standalone="yes"?>
<Relationships xmlns="http://schemas.openxmlformats.org/package/2006/relationships"><Relationship Id="rId1" Type="http://schemas.openxmlformats.org/officeDocument/2006/relationships/image" Target="../media/image2.png"/></Relationships>
</file>

<file path=xl/drawings/_rels/drawing61.xml.rels><?xml version="1.0" encoding="UTF-8" standalone="yes"?>
<Relationships xmlns="http://schemas.openxmlformats.org/package/2006/relationships"><Relationship Id="rId1" Type="http://schemas.openxmlformats.org/officeDocument/2006/relationships/image" Target="../media/image2.png"/></Relationships>
</file>

<file path=xl/drawings/_rels/drawing63.xml.rels><?xml version="1.0" encoding="UTF-8" standalone="yes"?>
<Relationships xmlns="http://schemas.openxmlformats.org/package/2006/relationships"><Relationship Id="rId1" Type="http://schemas.openxmlformats.org/officeDocument/2006/relationships/image" Target="../media/image2.png"/></Relationships>
</file>

<file path=xl/drawings/_rels/drawing64.xml.rels><?xml version="1.0" encoding="UTF-8" standalone="yes"?>
<Relationships xmlns="http://schemas.openxmlformats.org/package/2006/relationships"><Relationship Id="rId1" Type="http://schemas.openxmlformats.org/officeDocument/2006/relationships/image" Target="../media/image2.png"/></Relationships>
</file>

<file path=xl/drawings/_rels/drawing6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66.xml.rels><?xml version="1.0" encoding="UTF-8" standalone="yes"?>
<Relationships xmlns="http://schemas.openxmlformats.org/package/2006/relationships"><Relationship Id="rId1" Type="http://schemas.openxmlformats.org/officeDocument/2006/relationships/image" Target="../media/image2.png"/></Relationships>
</file>

<file path=xl/drawings/_rels/drawing67.xml.rels><?xml version="1.0" encoding="UTF-8" standalone="yes"?>
<Relationships xmlns="http://schemas.openxmlformats.org/package/2006/relationships"><Relationship Id="rId1" Type="http://schemas.openxmlformats.org/officeDocument/2006/relationships/image" Target="../media/image2.png"/></Relationships>
</file>

<file path=xl/drawings/_rels/drawing68.xml.rels><?xml version="1.0" encoding="UTF-8" standalone="yes"?>
<Relationships xmlns="http://schemas.openxmlformats.org/package/2006/relationships"><Relationship Id="rId1" Type="http://schemas.openxmlformats.org/officeDocument/2006/relationships/image" Target="../media/image2.png"/></Relationships>
</file>

<file path=xl/drawings/_rels/drawing69.xml.rels><?xml version="1.0" encoding="UTF-8" standalone="yes"?>
<Relationships xmlns="http://schemas.openxmlformats.org/package/2006/relationships"><Relationship Id="rId1" Type="http://schemas.openxmlformats.org/officeDocument/2006/relationships/image" Target="../media/image2.png"/></Relationships>
</file>

<file path=xl/drawings/_rels/drawing7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71.xml.rels><?xml version="1.0" encoding="UTF-8" standalone="yes"?>
<Relationships xmlns="http://schemas.openxmlformats.org/package/2006/relationships"><Relationship Id="rId1" Type="http://schemas.openxmlformats.org/officeDocument/2006/relationships/image" Target="../media/image2.png"/></Relationships>
</file>

<file path=xl/drawings/_rels/drawing7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73.xml.rels><?xml version="1.0" encoding="UTF-8" standalone="yes"?>
<Relationships xmlns="http://schemas.openxmlformats.org/package/2006/relationships"><Relationship Id="rId1" Type="http://schemas.openxmlformats.org/officeDocument/2006/relationships/image" Target="../media/image2.png"/></Relationships>
</file>

<file path=xl/drawings/_rels/drawing74.xml.rels><?xml version="1.0" encoding="UTF-8" standalone="yes"?>
<Relationships xmlns="http://schemas.openxmlformats.org/package/2006/relationships"><Relationship Id="rId1" Type="http://schemas.openxmlformats.org/officeDocument/2006/relationships/image" Target="../media/image2.png"/></Relationships>
</file>

<file path=xl/drawings/_rels/drawing75.xml.rels><?xml version="1.0" encoding="UTF-8" standalone="yes"?>
<Relationships xmlns="http://schemas.openxmlformats.org/package/2006/relationships"><Relationship Id="rId1" Type="http://schemas.openxmlformats.org/officeDocument/2006/relationships/image" Target="../media/image2.png"/></Relationships>
</file>

<file path=xl/drawings/_rels/drawing76.xml.rels><?xml version="1.0" encoding="UTF-8" standalone="yes"?>
<Relationships xmlns="http://schemas.openxmlformats.org/package/2006/relationships"><Relationship Id="rId3" Type="http://schemas.openxmlformats.org/officeDocument/2006/relationships/diagramQuickStyle" Target="../diagrams/quickStyle2.xml"/><Relationship Id="rId7" Type="http://schemas.openxmlformats.org/officeDocument/2006/relationships/image" Target="../media/image1.GIF"/><Relationship Id="rId2" Type="http://schemas.openxmlformats.org/officeDocument/2006/relationships/diagramLayout" Target="../diagrams/layout2.xml"/><Relationship Id="rId1" Type="http://schemas.openxmlformats.org/officeDocument/2006/relationships/diagramData" Target="../diagrams/data2.xml"/><Relationship Id="rId6" Type="http://schemas.openxmlformats.org/officeDocument/2006/relationships/image" Target="../media/image2.png"/><Relationship Id="rId5" Type="http://schemas.microsoft.com/office/2007/relationships/diagramDrawing" Target="../diagrams/drawing2.xml"/><Relationship Id="rId4" Type="http://schemas.openxmlformats.org/officeDocument/2006/relationships/diagramColors" Target="../diagrams/colors2.xml"/></Relationships>
</file>

<file path=xl/drawings/_rels/drawing77.xml.rels><?xml version="1.0" encoding="UTF-8" standalone="yes"?>
<Relationships xmlns="http://schemas.openxmlformats.org/package/2006/relationships"><Relationship Id="rId1" Type="http://schemas.openxmlformats.org/officeDocument/2006/relationships/image" Target="../media/image2.png"/></Relationships>
</file>

<file path=xl/drawings/_rels/drawing78.xml.rels><?xml version="1.0" encoding="UTF-8" standalone="yes"?>
<Relationships xmlns="http://schemas.openxmlformats.org/package/2006/relationships"><Relationship Id="rId1" Type="http://schemas.openxmlformats.org/officeDocument/2006/relationships/image" Target="../media/image2.png"/></Relationships>
</file>

<file path=xl/drawings/_rels/drawing79.xml.rels><?xml version="1.0" encoding="UTF-8" standalone="yes"?>
<Relationships xmlns="http://schemas.openxmlformats.org/package/2006/relationships"><Relationship Id="rId1" Type="http://schemas.openxmlformats.org/officeDocument/2006/relationships/image" Target="../media/image2.png"/></Relationships>
</file>

<file path=xl/drawings/_rels/drawing8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5</xdr:row>
      <xdr:rowOff>0</xdr:rowOff>
    </xdr:from>
    <xdr:to>
      <xdr:col>3</xdr:col>
      <xdr:colOff>152400</xdr:colOff>
      <xdr:row>6</xdr:row>
      <xdr:rowOff>66675</xdr:rowOff>
    </xdr:to>
    <xdr:pic macro="[0]!projektbeskrivelse">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866775"/>
          <a:ext cx="152400" cy="257175"/>
        </a:xfrm>
        <a:prstGeom prst="rect">
          <a:avLst/>
        </a:prstGeom>
      </xdr:spPr>
    </xdr:pic>
    <xdr:clientData/>
  </xdr:twoCellAnchor>
  <xdr:twoCellAnchor editAs="oneCell">
    <xdr:from>
      <xdr:col>3</xdr:col>
      <xdr:colOff>0</xdr:colOff>
      <xdr:row>6</xdr:row>
      <xdr:rowOff>0</xdr:rowOff>
    </xdr:from>
    <xdr:to>
      <xdr:col>3</xdr:col>
      <xdr:colOff>152400</xdr:colOff>
      <xdr:row>7</xdr:row>
      <xdr:rowOff>66675</xdr:rowOff>
    </xdr:to>
    <xdr:pic macro="[0]!Problemanalyse">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1057275"/>
          <a:ext cx="152400" cy="257175"/>
        </a:xfrm>
        <a:prstGeom prst="rect">
          <a:avLst/>
        </a:prstGeom>
      </xdr:spPr>
    </xdr:pic>
    <xdr:clientData/>
  </xdr:twoCellAnchor>
  <xdr:twoCellAnchor editAs="oneCell">
    <xdr:from>
      <xdr:col>3</xdr:col>
      <xdr:colOff>0</xdr:colOff>
      <xdr:row>7</xdr:row>
      <xdr:rowOff>0</xdr:rowOff>
    </xdr:from>
    <xdr:to>
      <xdr:col>3</xdr:col>
      <xdr:colOff>152400</xdr:colOff>
      <xdr:row>8</xdr:row>
      <xdr:rowOff>66675</xdr:rowOff>
    </xdr:to>
    <xdr:pic macro="[0]!Produktogbruger">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1247775"/>
          <a:ext cx="152400" cy="257175"/>
        </a:xfrm>
        <a:prstGeom prst="rect">
          <a:avLst/>
        </a:prstGeom>
      </xdr:spPr>
    </xdr:pic>
    <xdr:clientData/>
  </xdr:twoCellAnchor>
  <xdr:twoCellAnchor editAs="oneCell">
    <xdr:from>
      <xdr:col>3</xdr:col>
      <xdr:colOff>0</xdr:colOff>
      <xdr:row>8</xdr:row>
      <xdr:rowOff>0</xdr:rowOff>
    </xdr:from>
    <xdr:to>
      <xdr:col>3</xdr:col>
      <xdr:colOff>152400</xdr:colOff>
      <xdr:row>9</xdr:row>
      <xdr:rowOff>66675</xdr:rowOff>
    </xdr:to>
    <xdr:pic macro="[0]!idegenerering">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1438275"/>
          <a:ext cx="152400" cy="257175"/>
        </a:xfrm>
        <a:prstGeom prst="rect">
          <a:avLst/>
        </a:prstGeom>
      </xdr:spPr>
    </xdr:pic>
    <xdr:clientData/>
  </xdr:twoCellAnchor>
  <xdr:twoCellAnchor editAs="oneCell">
    <xdr:from>
      <xdr:col>3</xdr:col>
      <xdr:colOff>0</xdr:colOff>
      <xdr:row>9</xdr:row>
      <xdr:rowOff>0</xdr:rowOff>
    </xdr:from>
    <xdr:to>
      <xdr:col>3</xdr:col>
      <xdr:colOff>152400</xdr:colOff>
      <xdr:row>10</xdr:row>
      <xdr:rowOff>66675</xdr:rowOff>
    </xdr:to>
    <xdr:pic macro="[0]!Købsadfærd">
      <xdr:nvPicPr>
        <xdr:cNvPr id="6" name="Billed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1628775"/>
          <a:ext cx="152400" cy="257175"/>
        </a:xfrm>
        <a:prstGeom prst="rect">
          <a:avLst/>
        </a:prstGeom>
      </xdr:spPr>
    </xdr:pic>
    <xdr:clientData/>
  </xdr:twoCellAnchor>
  <xdr:twoCellAnchor editAs="oneCell">
    <xdr:from>
      <xdr:col>3</xdr:col>
      <xdr:colOff>0</xdr:colOff>
      <xdr:row>10</xdr:row>
      <xdr:rowOff>0</xdr:rowOff>
    </xdr:from>
    <xdr:to>
      <xdr:col>3</xdr:col>
      <xdr:colOff>152400</xdr:colOff>
      <xdr:row>11</xdr:row>
      <xdr:rowOff>66675</xdr:rowOff>
    </xdr:to>
    <xdr:pic macro="[0]!Fysisk_produkt">
      <xdr:nvPicPr>
        <xdr:cNvPr id="7" name="Billed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1819275"/>
          <a:ext cx="152400" cy="257175"/>
        </a:xfrm>
        <a:prstGeom prst="rect">
          <a:avLst/>
        </a:prstGeom>
      </xdr:spPr>
    </xdr:pic>
    <xdr:clientData/>
  </xdr:twoCellAnchor>
  <xdr:twoCellAnchor editAs="oneCell">
    <xdr:from>
      <xdr:col>3</xdr:col>
      <xdr:colOff>0</xdr:colOff>
      <xdr:row>11</xdr:row>
      <xdr:rowOff>0</xdr:rowOff>
    </xdr:from>
    <xdr:to>
      <xdr:col>3</xdr:col>
      <xdr:colOff>152400</xdr:colOff>
      <xdr:row>12</xdr:row>
      <xdr:rowOff>66675</xdr:rowOff>
    </xdr:to>
    <xdr:pic macro="[0]!Produktspecifikation">
      <xdr:nvPicPr>
        <xdr:cNvPr id="8" name="Billed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2009775"/>
          <a:ext cx="152400" cy="257175"/>
        </a:xfrm>
        <a:prstGeom prst="rect">
          <a:avLst/>
        </a:prstGeom>
      </xdr:spPr>
    </xdr:pic>
    <xdr:clientData/>
  </xdr:twoCellAnchor>
  <xdr:twoCellAnchor editAs="oneCell">
    <xdr:from>
      <xdr:col>3</xdr:col>
      <xdr:colOff>0</xdr:colOff>
      <xdr:row>12</xdr:row>
      <xdr:rowOff>0</xdr:rowOff>
    </xdr:from>
    <xdr:to>
      <xdr:col>3</xdr:col>
      <xdr:colOff>152400</xdr:colOff>
      <xdr:row>13</xdr:row>
      <xdr:rowOff>66675</xdr:rowOff>
    </xdr:to>
    <xdr:pic macro="[0]!Fysisk_konstruktion">
      <xdr:nvPicPr>
        <xdr:cNvPr id="9" name="Billede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2200275"/>
          <a:ext cx="152400" cy="257175"/>
        </a:xfrm>
        <a:prstGeom prst="rect">
          <a:avLst/>
        </a:prstGeom>
      </xdr:spPr>
    </xdr:pic>
    <xdr:clientData/>
  </xdr:twoCellAnchor>
  <xdr:twoCellAnchor editAs="oneCell">
    <xdr:from>
      <xdr:col>3</xdr:col>
      <xdr:colOff>0</xdr:colOff>
      <xdr:row>13</xdr:row>
      <xdr:rowOff>0</xdr:rowOff>
    </xdr:from>
    <xdr:to>
      <xdr:col>3</xdr:col>
      <xdr:colOff>152400</xdr:colOff>
      <xdr:row>14</xdr:row>
      <xdr:rowOff>85725</xdr:rowOff>
    </xdr:to>
    <xdr:pic macro="[0]!Fremstilling">
      <xdr:nvPicPr>
        <xdr:cNvPr id="10" name="Billed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2390775"/>
          <a:ext cx="152400" cy="257175"/>
        </a:xfrm>
        <a:prstGeom prst="rect">
          <a:avLst/>
        </a:prstGeom>
      </xdr:spPr>
    </xdr:pic>
    <xdr:clientData/>
  </xdr:twoCellAnchor>
  <xdr:twoCellAnchor editAs="oneCell">
    <xdr:from>
      <xdr:col>3</xdr:col>
      <xdr:colOff>0</xdr:colOff>
      <xdr:row>14</xdr:row>
      <xdr:rowOff>0</xdr:rowOff>
    </xdr:from>
    <xdr:to>
      <xdr:col>3</xdr:col>
      <xdr:colOff>152400</xdr:colOff>
      <xdr:row>15</xdr:row>
      <xdr:rowOff>85725</xdr:rowOff>
    </xdr:to>
    <xdr:pic macro="[0]!Teknologianalyse">
      <xdr:nvPicPr>
        <xdr:cNvPr id="11" name="Billede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2581275"/>
          <a:ext cx="152400" cy="257175"/>
        </a:xfrm>
        <a:prstGeom prst="rect">
          <a:avLst/>
        </a:prstGeom>
      </xdr:spPr>
    </xdr:pic>
    <xdr:clientData/>
  </xdr:twoCellAnchor>
  <xdr:twoCellAnchor editAs="oneCell">
    <xdr:from>
      <xdr:col>3</xdr:col>
      <xdr:colOff>0</xdr:colOff>
      <xdr:row>15</xdr:row>
      <xdr:rowOff>0</xdr:rowOff>
    </xdr:from>
    <xdr:to>
      <xdr:col>3</xdr:col>
      <xdr:colOff>152400</xdr:colOff>
      <xdr:row>16</xdr:row>
      <xdr:rowOff>85725</xdr:rowOff>
    </xdr:to>
    <xdr:pic macro="[0]!Miljøvurdering">
      <xdr:nvPicPr>
        <xdr:cNvPr id="12" name="Billede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2771775"/>
          <a:ext cx="152400" cy="257175"/>
        </a:xfrm>
        <a:prstGeom prst="rect">
          <a:avLst/>
        </a:prstGeom>
      </xdr:spPr>
    </xdr:pic>
    <xdr:clientData/>
  </xdr:twoCellAnchor>
  <xdr:twoCellAnchor editAs="oneCell">
    <xdr:from>
      <xdr:col>3</xdr:col>
      <xdr:colOff>0</xdr:colOff>
      <xdr:row>16</xdr:row>
      <xdr:rowOff>0</xdr:rowOff>
    </xdr:from>
    <xdr:to>
      <xdr:col>3</xdr:col>
      <xdr:colOff>152400</xdr:colOff>
      <xdr:row>17</xdr:row>
      <xdr:rowOff>85725</xdr:rowOff>
    </xdr:to>
    <xdr:pic macro="[0]!Produktmodning">
      <xdr:nvPicPr>
        <xdr:cNvPr id="13" name="Billede 1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2962275"/>
          <a:ext cx="152400" cy="257175"/>
        </a:xfrm>
        <a:prstGeom prst="rect">
          <a:avLst/>
        </a:prstGeom>
      </xdr:spPr>
    </xdr:pic>
    <xdr:clientData/>
  </xdr:twoCellAnchor>
  <xdr:twoCellAnchor editAs="oneCell">
    <xdr:from>
      <xdr:col>3</xdr:col>
      <xdr:colOff>0</xdr:colOff>
      <xdr:row>17</xdr:row>
      <xdr:rowOff>0</xdr:rowOff>
    </xdr:from>
    <xdr:to>
      <xdr:col>3</xdr:col>
      <xdr:colOff>152400</xdr:colOff>
      <xdr:row>18</xdr:row>
      <xdr:rowOff>85725</xdr:rowOff>
    </xdr:to>
    <xdr:pic macro="[0]!Produktion">
      <xdr:nvPicPr>
        <xdr:cNvPr id="14" name="Billede 1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3152775"/>
          <a:ext cx="152400" cy="257175"/>
        </a:xfrm>
        <a:prstGeom prst="rect">
          <a:avLst/>
        </a:prstGeom>
      </xdr:spPr>
    </xdr:pic>
    <xdr:clientData/>
  </xdr:twoCellAnchor>
  <xdr:twoCellAnchor editAs="oneCell">
    <xdr:from>
      <xdr:col>3</xdr:col>
      <xdr:colOff>0</xdr:colOff>
      <xdr:row>18</xdr:row>
      <xdr:rowOff>0</xdr:rowOff>
    </xdr:from>
    <xdr:to>
      <xdr:col>3</xdr:col>
      <xdr:colOff>152400</xdr:colOff>
      <xdr:row>19</xdr:row>
      <xdr:rowOff>47625</xdr:rowOff>
    </xdr:to>
    <xdr:pic macro="[0]!Markedsføring">
      <xdr:nvPicPr>
        <xdr:cNvPr id="15" name="Billede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2850" y="3343275"/>
          <a:ext cx="152400" cy="257175"/>
        </a:xfrm>
        <a:prstGeom prst="rect">
          <a:avLst/>
        </a:prstGeom>
      </xdr:spPr>
    </xdr:pic>
    <xdr:clientData/>
  </xdr:twoCellAnchor>
  <xdr:twoCellAnchor editAs="oneCell">
    <xdr:from>
      <xdr:col>2</xdr:col>
      <xdr:colOff>2686051</xdr:colOff>
      <xdr:row>23</xdr:row>
      <xdr:rowOff>161926</xdr:rowOff>
    </xdr:from>
    <xdr:to>
      <xdr:col>3</xdr:col>
      <xdr:colOff>304801</xdr:colOff>
      <xdr:row>25</xdr:row>
      <xdr:rowOff>123826</xdr:rowOff>
    </xdr:to>
    <xdr:pic macro="[0]!skjul_alle">
      <xdr:nvPicPr>
        <xdr:cNvPr id="16" name="Billede 1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24351" y="4457701"/>
          <a:ext cx="342900" cy="342900"/>
        </a:xfrm>
        <a:prstGeom prst="rect">
          <a:avLst/>
        </a:prstGeom>
      </xdr:spPr>
    </xdr:pic>
    <xdr:clientData/>
  </xdr:twoCellAnchor>
  <xdr:twoCellAnchor>
    <xdr:from>
      <xdr:col>6</xdr:col>
      <xdr:colOff>28575</xdr:colOff>
      <xdr:row>5</xdr:row>
      <xdr:rowOff>133350</xdr:rowOff>
    </xdr:from>
    <xdr:to>
      <xdr:col>7</xdr:col>
      <xdr:colOff>542925</xdr:colOff>
      <xdr:row>7</xdr:row>
      <xdr:rowOff>73819</xdr:rowOff>
    </xdr:to>
    <xdr:sp macro="[0]!vis_alle" textlink="">
      <xdr:nvSpPr>
        <xdr:cNvPr id="18" name="Tekstfelt 17"/>
        <xdr:cNvSpPr txBox="1"/>
      </xdr:nvSpPr>
      <xdr:spPr>
        <a:xfrm>
          <a:off x="6219825" y="1000125"/>
          <a:ext cx="1123950" cy="3214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a-DK" sz="1100"/>
            <a:t>Vis alle</a:t>
          </a:r>
        </a:p>
      </xdr:txBody>
    </xdr:sp>
    <xdr:clientData/>
  </xdr:twoCellAnchor>
  <xdr:twoCellAnchor>
    <xdr:from>
      <xdr:col>6</xdr:col>
      <xdr:colOff>38100</xdr:colOff>
      <xdr:row>7</xdr:row>
      <xdr:rowOff>152399</xdr:rowOff>
    </xdr:from>
    <xdr:to>
      <xdr:col>7</xdr:col>
      <xdr:colOff>533400</xdr:colOff>
      <xdr:row>9</xdr:row>
      <xdr:rowOff>66675</xdr:rowOff>
    </xdr:to>
    <xdr:sp macro="[0]!skjul_alle" textlink="">
      <xdr:nvSpPr>
        <xdr:cNvPr id="19" name="Tekstfelt 18"/>
        <xdr:cNvSpPr txBox="1"/>
      </xdr:nvSpPr>
      <xdr:spPr>
        <a:xfrm>
          <a:off x="6229350" y="1400174"/>
          <a:ext cx="1104900" cy="295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a-DK" sz="1100"/>
            <a:t>Skjul alle</a:t>
          </a:r>
        </a:p>
      </xdr:txBody>
    </xdr:sp>
    <xdr:clientData/>
  </xdr:twoCellAnchor>
  <xdr:twoCellAnchor>
    <xdr:from>
      <xdr:col>5</xdr:col>
      <xdr:colOff>228600</xdr:colOff>
      <xdr:row>10</xdr:row>
      <xdr:rowOff>161925</xdr:rowOff>
    </xdr:from>
    <xdr:to>
      <xdr:col>9</xdr:col>
      <xdr:colOff>180975</xdr:colOff>
      <xdr:row>19</xdr:row>
      <xdr:rowOff>104775</xdr:rowOff>
    </xdr:to>
    <xdr:sp macro="" textlink="">
      <xdr:nvSpPr>
        <xdr:cNvPr id="17" name="Tekstfelt 16"/>
        <xdr:cNvSpPr txBox="1"/>
      </xdr:nvSpPr>
      <xdr:spPr>
        <a:xfrm>
          <a:off x="5810250" y="1981200"/>
          <a:ext cx="2390775" cy="1657350"/>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a-DK" sz="1100"/>
            <a:t>Husk, at når du indskriver tekst i cellerne, skal du benytte  </a:t>
          </a:r>
          <a:r>
            <a:rPr lang="da-DK" sz="1100" b="1">
              <a:solidFill>
                <a:srgbClr val="FF0000"/>
              </a:solidFill>
            </a:rPr>
            <a:t>Alt+Enter</a:t>
          </a:r>
          <a:r>
            <a:rPr lang="da-DK" sz="1100"/>
            <a:t>  for at gennemtvinge et </a:t>
          </a:r>
          <a:r>
            <a:rPr lang="da-DK" sz="1100" b="1"/>
            <a:t>linjeskift</a:t>
          </a:r>
          <a:r>
            <a:rPr lang="da-DK" sz="1100"/>
            <a:t>.</a:t>
          </a:r>
        </a:p>
        <a:p>
          <a:endParaRPr lang="da-DK" sz="1100"/>
        </a:p>
        <a:p>
          <a:r>
            <a:rPr lang="da-DK" sz="1100"/>
            <a:t>Efterhånden som du udfylder de enkelte skemaer,</a:t>
          </a:r>
          <a:r>
            <a:rPr lang="da-DK" sz="1100" baseline="0"/>
            <a:t> vil du  øverst kunne se  på statusfarven, hvor langt du er kommet.</a:t>
          </a:r>
          <a:endParaRPr lang="da-DK" sz="1100"/>
        </a:p>
      </xdr:txBody>
    </xdr:sp>
    <xdr:clientData/>
  </xdr:twoCellAnchor>
  <xdr:twoCellAnchor editAs="oneCell">
    <xdr:from>
      <xdr:col>3</xdr:col>
      <xdr:colOff>0</xdr:colOff>
      <xdr:row>19</xdr:row>
      <xdr:rowOff>0</xdr:rowOff>
    </xdr:from>
    <xdr:to>
      <xdr:col>3</xdr:col>
      <xdr:colOff>152400</xdr:colOff>
      <xdr:row>20</xdr:row>
      <xdr:rowOff>66675</xdr:rowOff>
    </xdr:to>
    <xdr:pic macro="[0]!Økonomi">
      <xdr:nvPicPr>
        <xdr:cNvPr id="21" name="Billede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62450" y="3533775"/>
          <a:ext cx="152400" cy="257175"/>
        </a:xfrm>
        <a:prstGeom prst="rect">
          <a:avLst/>
        </a:prstGeom>
      </xdr:spPr>
    </xdr:pic>
    <xdr:clientData/>
  </xdr:twoCellAnchor>
  <xdr:twoCellAnchor editAs="oneCell">
    <xdr:from>
      <xdr:col>2</xdr:col>
      <xdr:colOff>2714625</xdr:colOff>
      <xdr:row>20</xdr:row>
      <xdr:rowOff>0</xdr:rowOff>
    </xdr:from>
    <xdr:to>
      <xdr:col>3</xdr:col>
      <xdr:colOff>142875</xdr:colOff>
      <xdr:row>21</xdr:row>
      <xdr:rowOff>66675</xdr:rowOff>
    </xdr:to>
    <xdr:pic macro="[0]!Virksomhedsetablering">
      <xdr:nvPicPr>
        <xdr:cNvPr id="22" name="Billede 2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52925" y="3724275"/>
          <a:ext cx="152400" cy="257175"/>
        </a:xfrm>
        <a:prstGeom prst="rect">
          <a:avLst/>
        </a:prstGeom>
      </xdr:spPr>
    </xdr:pic>
    <xdr:clientData/>
  </xdr:twoCellAnchor>
  <xdr:oneCellAnchor>
    <xdr:from>
      <xdr:col>3</xdr:col>
      <xdr:colOff>0</xdr:colOff>
      <xdr:row>4</xdr:row>
      <xdr:rowOff>0</xdr:rowOff>
    </xdr:from>
    <xdr:ext cx="152400" cy="257175"/>
    <xdr:pic macro="[0]!Gruppeoplysninger">
      <xdr:nvPicPr>
        <xdr:cNvPr id="23" name="Billede 2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62450" y="1162050"/>
          <a:ext cx="152400" cy="2571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5" name="Billed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25</xdr:col>
      <xdr:colOff>250031</xdr:colOff>
      <xdr:row>35</xdr:row>
      <xdr:rowOff>0</xdr:rowOff>
    </xdr:from>
    <xdr:to>
      <xdr:col>26</xdr:col>
      <xdr:colOff>50006</xdr:colOff>
      <xdr:row>35</xdr:row>
      <xdr:rowOff>153964</xdr:rowOff>
    </xdr:to>
    <xdr:sp macro="" textlink="">
      <xdr:nvSpPr>
        <xdr:cNvPr id="3" name="Rombe 2"/>
        <xdr:cNvSpPr/>
      </xdr:nvSpPr>
      <xdr:spPr bwMode="auto">
        <a:xfrm>
          <a:off x="9984581" y="5800725"/>
          <a:ext cx="133350" cy="153964"/>
        </a:xfrm>
        <a:prstGeom prst="diamond">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da-DK" sz="1100"/>
        </a:p>
      </xdr:txBody>
    </xdr:sp>
    <xdr:clientData/>
  </xdr:twoCellAnchor>
  <xdr:twoCellAnchor>
    <xdr:from>
      <xdr:col>43</xdr:col>
      <xdr:colOff>298946</xdr:colOff>
      <xdr:row>42</xdr:row>
      <xdr:rowOff>153298</xdr:rowOff>
    </xdr:from>
    <xdr:to>
      <xdr:col>44</xdr:col>
      <xdr:colOff>98921</xdr:colOff>
      <xdr:row>43</xdr:row>
      <xdr:rowOff>140574</xdr:rowOff>
    </xdr:to>
    <xdr:sp macro="" textlink="">
      <xdr:nvSpPr>
        <xdr:cNvPr id="4" name="Rombe 3"/>
        <xdr:cNvSpPr/>
      </xdr:nvSpPr>
      <xdr:spPr bwMode="auto">
        <a:xfrm>
          <a:off x="16034246" y="7087498"/>
          <a:ext cx="133350" cy="149201"/>
        </a:xfrm>
        <a:prstGeom prst="diamond">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da-DK" sz="1100"/>
        </a:p>
      </xdr:txBody>
    </xdr:sp>
    <xdr:clientData/>
  </xdr:twoCellAnchor>
  <xdr:twoCellAnchor editAs="oneCell">
    <xdr:from>
      <xdr:col>0</xdr:col>
      <xdr:colOff>0</xdr:colOff>
      <xdr:row>0</xdr:row>
      <xdr:rowOff>0</xdr:rowOff>
    </xdr:from>
    <xdr:to>
      <xdr:col>0</xdr:col>
      <xdr:colOff>342900</xdr:colOff>
      <xdr:row>2</xdr:row>
      <xdr:rowOff>9525</xdr:rowOff>
    </xdr:to>
    <xdr:pic macro="[0]!skjul_alle">
      <xdr:nvPicPr>
        <xdr:cNvPr id="6" name="Billed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12</xdr:row>
      <xdr:rowOff>0</xdr:rowOff>
    </xdr:from>
    <xdr:to>
      <xdr:col>3</xdr:col>
      <xdr:colOff>296141</xdr:colOff>
      <xdr:row>13</xdr:row>
      <xdr:rowOff>57150</xdr:rowOff>
    </xdr:to>
    <xdr:pic macro="[0]!spm_2">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19725" y="5724525"/>
          <a:ext cx="296141" cy="257175"/>
        </a:xfrm>
        <a:prstGeom prst="rect">
          <a:avLst/>
        </a:prstGeom>
      </xdr:spPr>
    </xdr:pic>
    <xdr:clientData/>
  </xdr:twoCellAnchor>
  <xdr:twoCellAnchor editAs="oneCell">
    <xdr:from>
      <xdr:col>3</xdr:col>
      <xdr:colOff>0</xdr:colOff>
      <xdr:row>13</xdr:row>
      <xdr:rowOff>0</xdr:rowOff>
    </xdr:from>
    <xdr:to>
      <xdr:col>3</xdr:col>
      <xdr:colOff>296141</xdr:colOff>
      <xdr:row>14</xdr:row>
      <xdr:rowOff>57150</xdr:rowOff>
    </xdr:to>
    <xdr:pic macro="[0]!spm_3">
      <xdr:nvPicPr>
        <xdr:cNvPr id="6" name="Billed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19725" y="5924550"/>
          <a:ext cx="296141" cy="257175"/>
        </a:xfrm>
        <a:prstGeom prst="rect">
          <a:avLst/>
        </a:prstGeom>
      </xdr:spPr>
    </xdr:pic>
    <xdr:clientData/>
  </xdr:twoCellAnchor>
  <xdr:twoCellAnchor editAs="oneCell">
    <xdr:from>
      <xdr:col>3</xdr:col>
      <xdr:colOff>0</xdr:colOff>
      <xdr:row>14</xdr:row>
      <xdr:rowOff>0</xdr:rowOff>
    </xdr:from>
    <xdr:to>
      <xdr:col>3</xdr:col>
      <xdr:colOff>296141</xdr:colOff>
      <xdr:row>15</xdr:row>
      <xdr:rowOff>57150</xdr:rowOff>
    </xdr:to>
    <xdr:pic macro="[0]!spm_4">
      <xdr:nvPicPr>
        <xdr:cNvPr id="7" name="Billed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19725" y="6124575"/>
          <a:ext cx="296141" cy="257175"/>
        </a:xfrm>
        <a:prstGeom prst="rect">
          <a:avLst/>
        </a:prstGeom>
      </xdr:spPr>
    </xdr:pic>
    <xdr:clientData/>
  </xdr:twoCellAnchor>
  <xdr:twoCellAnchor editAs="oneCell">
    <xdr:from>
      <xdr:col>3</xdr:col>
      <xdr:colOff>0</xdr:colOff>
      <xdr:row>15</xdr:row>
      <xdr:rowOff>0</xdr:rowOff>
    </xdr:from>
    <xdr:to>
      <xdr:col>3</xdr:col>
      <xdr:colOff>296141</xdr:colOff>
      <xdr:row>16</xdr:row>
      <xdr:rowOff>57150</xdr:rowOff>
    </xdr:to>
    <xdr:pic macro="[0]!spm_5">
      <xdr:nvPicPr>
        <xdr:cNvPr id="8" name="Billed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19725" y="6324600"/>
          <a:ext cx="296141" cy="257175"/>
        </a:xfrm>
        <a:prstGeom prst="rect">
          <a:avLst/>
        </a:prstGeom>
      </xdr:spPr>
    </xdr:pic>
    <xdr:clientData/>
  </xdr:twoCellAnchor>
  <xdr:twoCellAnchor editAs="oneCell">
    <xdr:from>
      <xdr:col>3</xdr:col>
      <xdr:colOff>0</xdr:colOff>
      <xdr:row>11</xdr:row>
      <xdr:rowOff>0</xdr:rowOff>
    </xdr:from>
    <xdr:to>
      <xdr:col>3</xdr:col>
      <xdr:colOff>296141</xdr:colOff>
      <xdr:row>12</xdr:row>
      <xdr:rowOff>9525</xdr:rowOff>
    </xdr:to>
    <xdr:pic macro="[0]!spm_1">
      <xdr:nvPicPr>
        <xdr:cNvPr id="9" name="Billede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19725" y="5353050"/>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11" name="Billede 1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533400</xdr:colOff>
      <xdr:row>17</xdr:row>
      <xdr:rowOff>28575</xdr:rowOff>
    </xdr:from>
    <xdr:to>
      <xdr:col>3</xdr:col>
      <xdr:colOff>219941</xdr:colOff>
      <xdr:row>18</xdr:row>
      <xdr:rowOff>28575</xdr:rowOff>
    </xdr:to>
    <xdr:pic macro="[0]!a_2">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90725" y="5495925"/>
          <a:ext cx="296141" cy="257175"/>
        </a:xfrm>
        <a:prstGeom prst="rect">
          <a:avLst/>
        </a:prstGeom>
      </xdr:spPr>
    </xdr:pic>
    <xdr:clientData/>
  </xdr:twoCellAnchor>
  <xdr:twoCellAnchor editAs="oneCell">
    <xdr:from>
      <xdr:col>7</xdr:col>
      <xdr:colOff>66675</xdr:colOff>
      <xdr:row>17</xdr:row>
      <xdr:rowOff>19050</xdr:rowOff>
    </xdr:from>
    <xdr:to>
      <xdr:col>7</xdr:col>
      <xdr:colOff>362816</xdr:colOff>
      <xdr:row>18</xdr:row>
      <xdr:rowOff>19050</xdr:rowOff>
    </xdr:to>
    <xdr:pic macro="[0]!b_2">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62375" y="5486400"/>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5" name="Billed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3</xdr:col>
      <xdr:colOff>296141</xdr:colOff>
      <xdr:row>4</xdr:row>
      <xdr:rowOff>0</xdr:rowOff>
    </xdr:to>
    <xdr:pic macro="[0]!bs_1">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1114425"/>
          <a:ext cx="296141" cy="257175"/>
        </a:xfrm>
        <a:prstGeom prst="rect">
          <a:avLst/>
        </a:prstGeom>
      </xdr:spPr>
    </xdr:pic>
    <xdr:clientData/>
  </xdr:twoCellAnchor>
  <xdr:twoCellAnchor editAs="oneCell">
    <xdr:from>
      <xdr:col>3</xdr:col>
      <xdr:colOff>0</xdr:colOff>
      <xdr:row>4</xdr:row>
      <xdr:rowOff>0</xdr:rowOff>
    </xdr:from>
    <xdr:to>
      <xdr:col>3</xdr:col>
      <xdr:colOff>296141</xdr:colOff>
      <xdr:row>5</xdr:row>
      <xdr:rowOff>0</xdr:rowOff>
    </xdr:to>
    <xdr:pic macro="[0]!obs_1">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1371600"/>
          <a:ext cx="296141" cy="257175"/>
        </a:xfrm>
        <a:prstGeom prst="rect">
          <a:avLst/>
        </a:prstGeom>
      </xdr:spPr>
    </xdr:pic>
    <xdr:clientData/>
  </xdr:twoCellAnchor>
  <xdr:twoCellAnchor editAs="oneCell">
    <xdr:from>
      <xdr:col>3</xdr:col>
      <xdr:colOff>0</xdr:colOff>
      <xdr:row>5</xdr:row>
      <xdr:rowOff>0</xdr:rowOff>
    </xdr:from>
    <xdr:to>
      <xdr:col>3</xdr:col>
      <xdr:colOff>296141</xdr:colOff>
      <xdr:row>6</xdr:row>
      <xdr:rowOff>0</xdr:rowOff>
    </xdr:to>
    <xdr:pic macro="[0]!bs_2">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1628775"/>
          <a:ext cx="296141" cy="257175"/>
        </a:xfrm>
        <a:prstGeom prst="rect">
          <a:avLst/>
        </a:prstGeom>
      </xdr:spPr>
    </xdr:pic>
    <xdr:clientData/>
  </xdr:twoCellAnchor>
  <xdr:twoCellAnchor editAs="oneCell">
    <xdr:from>
      <xdr:col>3</xdr:col>
      <xdr:colOff>0</xdr:colOff>
      <xdr:row>6</xdr:row>
      <xdr:rowOff>0</xdr:rowOff>
    </xdr:from>
    <xdr:to>
      <xdr:col>3</xdr:col>
      <xdr:colOff>296141</xdr:colOff>
      <xdr:row>7</xdr:row>
      <xdr:rowOff>0</xdr:rowOff>
    </xdr:to>
    <xdr:pic macro="[0]!obs_2">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1885950"/>
          <a:ext cx="296141" cy="257175"/>
        </a:xfrm>
        <a:prstGeom prst="rect">
          <a:avLst/>
        </a:prstGeom>
      </xdr:spPr>
    </xdr:pic>
    <xdr:clientData/>
  </xdr:twoCellAnchor>
  <xdr:twoCellAnchor editAs="oneCell">
    <xdr:from>
      <xdr:col>3</xdr:col>
      <xdr:colOff>0</xdr:colOff>
      <xdr:row>7</xdr:row>
      <xdr:rowOff>0</xdr:rowOff>
    </xdr:from>
    <xdr:to>
      <xdr:col>3</xdr:col>
      <xdr:colOff>296141</xdr:colOff>
      <xdr:row>8</xdr:row>
      <xdr:rowOff>0</xdr:rowOff>
    </xdr:to>
    <xdr:pic macro="[0]!bs_3">
      <xdr:nvPicPr>
        <xdr:cNvPr id="6" name="Billed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2143125"/>
          <a:ext cx="296141" cy="257175"/>
        </a:xfrm>
        <a:prstGeom prst="rect">
          <a:avLst/>
        </a:prstGeom>
      </xdr:spPr>
    </xdr:pic>
    <xdr:clientData/>
  </xdr:twoCellAnchor>
  <xdr:twoCellAnchor editAs="oneCell">
    <xdr:from>
      <xdr:col>3</xdr:col>
      <xdr:colOff>0</xdr:colOff>
      <xdr:row>8</xdr:row>
      <xdr:rowOff>0</xdr:rowOff>
    </xdr:from>
    <xdr:to>
      <xdr:col>3</xdr:col>
      <xdr:colOff>296141</xdr:colOff>
      <xdr:row>9</xdr:row>
      <xdr:rowOff>0</xdr:rowOff>
    </xdr:to>
    <xdr:pic macro="[0]!obs_3">
      <xdr:nvPicPr>
        <xdr:cNvPr id="7" name="Billed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2400300"/>
          <a:ext cx="296141" cy="257175"/>
        </a:xfrm>
        <a:prstGeom prst="rect">
          <a:avLst/>
        </a:prstGeom>
      </xdr:spPr>
    </xdr:pic>
    <xdr:clientData/>
  </xdr:twoCellAnchor>
  <xdr:twoCellAnchor editAs="oneCell">
    <xdr:from>
      <xdr:col>3</xdr:col>
      <xdr:colOff>0</xdr:colOff>
      <xdr:row>9</xdr:row>
      <xdr:rowOff>0</xdr:rowOff>
    </xdr:from>
    <xdr:to>
      <xdr:col>3</xdr:col>
      <xdr:colOff>296141</xdr:colOff>
      <xdr:row>10</xdr:row>
      <xdr:rowOff>0</xdr:rowOff>
    </xdr:to>
    <xdr:pic macro="[0]!bs_4">
      <xdr:nvPicPr>
        <xdr:cNvPr id="8" name="Billed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2657475"/>
          <a:ext cx="296141" cy="257175"/>
        </a:xfrm>
        <a:prstGeom prst="rect">
          <a:avLst/>
        </a:prstGeom>
      </xdr:spPr>
    </xdr:pic>
    <xdr:clientData/>
  </xdr:twoCellAnchor>
  <xdr:twoCellAnchor editAs="oneCell">
    <xdr:from>
      <xdr:col>3</xdr:col>
      <xdr:colOff>0</xdr:colOff>
      <xdr:row>10</xdr:row>
      <xdr:rowOff>0</xdr:rowOff>
    </xdr:from>
    <xdr:to>
      <xdr:col>3</xdr:col>
      <xdr:colOff>296141</xdr:colOff>
      <xdr:row>11</xdr:row>
      <xdr:rowOff>0</xdr:rowOff>
    </xdr:to>
    <xdr:pic macro="[0]!obs_4">
      <xdr:nvPicPr>
        <xdr:cNvPr id="9" name="Billede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2914650"/>
          <a:ext cx="296141" cy="257175"/>
        </a:xfrm>
        <a:prstGeom prst="rect">
          <a:avLst/>
        </a:prstGeom>
      </xdr:spPr>
    </xdr:pic>
    <xdr:clientData/>
  </xdr:twoCellAnchor>
  <xdr:twoCellAnchor editAs="oneCell">
    <xdr:from>
      <xdr:col>3</xdr:col>
      <xdr:colOff>0</xdr:colOff>
      <xdr:row>11</xdr:row>
      <xdr:rowOff>0</xdr:rowOff>
    </xdr:from>
    <xdr:to>
      <xdr:col>3</xdr:col>
      <xdr:colOff>296141</xdr:colOff>
      <xdr:row>12</xdr:row>
      <xdr:rowOff>0</xdr:rowOff>
    </xdr:to>
    <xdr:pic macro="[0]!bs_5">
      <xdr:nvPicPr>
        <xdr:cNvPr id="10" name="Billed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3171825"/>
          <a:ext cx="296141" cy="257175"/>
        </a:xfrm>
        <a:prstGeom prst="rect">
          <a:avLst/>
        </a:prstGeom>
      </xdr:spPr>
    </xdr:pic>
    <xdr:clientData/>
  </xdr:twoCellAnchor>
  <xdr:twoCellAnchor editAs="oneCell">
    <xdr:from>
      <xdr:col>3</xdr:col>
      <xdr:colOff>0</xdr:colOff>
      <xdr:row>12</xdr:row>
      <xdr:rowOff>0</xdr:rowOff>
    </xdr:from>
    <xdr:to>
      <xdr:col>3</xdr:col>
      <xdr:colOff>296141</xdr:colOff>
      <xdr:row>13</xdr:row>
      <xdr:rowOff>0</xdr:rowOff>
    </xdr:to>
    <xdr:pic macro="[0]!obs_5">
      <xdr:nvPicPr>
        <xdr:cNvPr id="11" name="Billede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19825" y="3429000"/>
          <a:ext cx="296141" cy="257175"/>
        </a:xfrm>
        <a:prstGeom prst="rect">
          <a:avLst/>
        </a:prstGeom>
      </xdr:spPr>
    </xdr:pic>
    <xdr:clientData/>
  </xdr:twoCellAnchor>
  <xdr:twoCellAnchor editAs="oneCell">
    <xdr:from>
      <xdr:col>3</xdr:col>
      <xdr:colOff>352425</xdr:colOff>
      <xdr:row>18</xdr:row>
      <xdr:rowOff>38100</xdr:rowOff>
    </xdr:from>
    <xdr:to>
      <xdr:col>3</xdr:col>
      <xdr:colOff>648566</xdr:colOff>
      <xdr:row>19</xdr:row>
      <xdr:rowOff>19050</xdr:rowOff>
    </xdr:to>
    <xdr:pic macro="[0]!spg_2">
      <xdr:nvPicPr>
        <xdr:cNvPr id="13" name="Billede 1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0" y="5581650"/>
          <a:ext cx="296141" cy="257175"/>
        </a:xfrm>
        <a:prstGeom prst="rect">
          <a:avLst/>
        </a:prstGeom>
      </xdr:spPr>
    </xdr:pic>
    <xdr:clientData/>
  </xdr:twoCellAnchor>
  <xdr:twoCellAnchor editAs="oneCell">
    <xdr:from>
      <xdr:col>3</xdr:col>
      <xdr:colOff>342900</xdr:colOff>
      <xdr:row>15</xdr:row>
      <xdr:rowOff>9525</xdr:rowOff>
    </xdr:from>
    <xdr:to>
      <xdr:col>3</xdr:col>
      <xdr:colOff>639041</xdr:colOff>
      <xdr:row>15</xdr:row>
      <xdr:rowOff>266700</xdr:rowOff>
    </xdr:to>
    <xdr:pic macro="[0]!spg_1">
      <xdr:nvPicPr>
        <xdr:cNvPr id="15" name="Billede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62725" y="4724400"/>
          <a:ext cx="296141" cy="257175"/>
        </a:xfrm>
        <a:prstGeom prst="rect">
          <a:avLst/>
        </a:prstGeom>
      </xdr:spPr>
    </xdr:pic>
    <xdr:clientData/>
  </xdr:twoCellAnchor>
  <xdr:twoCellAnchor editAs="oneCell">
    <xdr:from>
      <xdr:col>3</xdr:col>
      <xdr:colOff>390525</xdr:colOff>
      <xdr:row>21</xdr:row>
      <xdr:rowOff>0</xdr:rowOff>
    </xdr:from>
    <xdr:to>
      <xdr:col>3</xdr:col>
      <xdr:colOff>686666</xdr:colOff>
      <xdr:row>21</xdr:row>
      <xdr:rowOff>257175</xdr:rowOff>
    </xdr:to>
    <xdr:pic macro="[0]!spg_3">
      <xdr:nvPicPr>
        <xdr:cNvPr id="16" name="Billede 1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10350" y="6372225"/>
          <a:ext cx="296141" cy="257175"/>
        </a:xfrm>
        <a:prstGeom prst="rect">
          <a:avLst/>
        </a:prstGeom>
      </xdr:spPr>
    </xdr:pic>
    <xdr:clientData/>
  </xdr:twoCellAnchor>
  <xdr:twoCellAnchor editAs="oneCell">
    <xdr:from>
      <xdr:col>3</xdr:col>
      <xdr:colOff>361950</xdr:colOff>
      <xdr:row>24</xdr:row>
      <xdr:rowOff>0</xdr:rowOff>
    </xdr:from>
    <xdr:to>
      <xdr:col>3</xdr:col>
      <xdr:colOff>658091</xdr:colOff>
      <xdr:row>24</xdr:row>
      <xdr:rowOff>257175</xdr:rowOff>
    </xdr:to>
    <xdr:pic macro="[0]!spg_4">
      <xdr:nvPicPr>
        <xdr:cNvPr id="17" name="Billede 1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81775" y="7200900"/>
          <a:ext cx="296141" cy="257175"/>
        </a:xfrm>
        <a:prstGeom prst="rect">
          <a:avLst/>
        </a:prstGeom>
      </xdr:spPr>
    </xdr:pic>
    <xdr:clientData/>
  </xdr:twoCellAnchor>
  <xdr:twoCellAnchor editAs="oneCell">
    <xdr:from>
      <xdr:col>3</xdr:col>
      <xdr:colOff>361950</xdr:colOff>
      <xdr:row>26</xdr:row>
      <xdr:rowOff>257175</xdr:rowOff>
    </xdr:from>
    <xdr:to>
      <xdr:col>3</xdr:col>
      <xdr:colOff>658091</xdr:colOff>
      <xdr:row>27</xdr:row>
      <xdr:rowOff>238125</xdr:rowOff>
    </xdr:to>
    <xdr:pic macro="[0]!spg_5">
      <xdr:nvPicPr>
        <xdr:cNvPr id="18" name="Billede 1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81775" y="8010525"/>
          <a:ext cx="296141" cy="257175"/>
        </a:xfrm>
        <a:prstGeom prst="rect">
          <a:avLst/>
        </a:prstGeom>
      </xdr:spPr>
    </xdr:pic>
    <xdr:clientData/>
  </xdr:twoCellAnchor>
  <xdr:twoCellAnchor editAs="oneCell">
    <xdr:from>
      <xdr:col>3</xdr:col>
      <xdr:colOff>352425</xdr:colOff>
      <xdr:row>31</xdr:row>
      <xdr:rowOff>76200</xdr:rowOff>
    </xdr:from>
    <xdr:to>
      <xdr:col>3</xdr:col>
      <xdr:colOff>648566</xdr:colOff>
      <xdr:row>31</xdr:row>
      <xdr:rowOff>333375</xdr:rowOff>
    </xdr:to>
    <xdr:pic macro="[0]!Produktide">
      <xdr:nvPicPr>
        <xdr:cNvPr id="19" name="Billede 1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0" y="10287000"/>
          <a:ext cx="296141" cy="257175"/>
        </a:xfrm>
        <a:prstGeom prst="rect">
          <a:avLst/>
        </a:prstGeom>
      </xdr:spPr>
    </xdr:pic>
    <xdr:clientData/>
  </xdr:twoCellAnchor>
  <xdr:twoCellAnchor editAs="oneCell">
    <xdr:from>
      <xdr:col>3</xdr:col>
      <xdr:colOff>352425</xdr:colOff>
      <xdr:row>32</xdr:row>
      <xdr:rowOff>66675</xdr:rowOff>
    </xdr:from>
    <xdr:to>
      <xdr:col>3</xdr:col>
      <xdr:colOff>648566</xdr:colOff>
      <xdr:row>32</xdr:row>
      <xdr:rowOff>323850</xdr:rowOff>
    </xdr:to>
    <xdr:pic macro="[0]!Nytteværdi">
      <xdr:nvPicPr>
        <xdr:cNvPr id="20" name="Billede 1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0" y="1063942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22" name="Billede 2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542925</xdr:colOff>
      <xdr:row>25</xdr:row>
      <xdr:rowOff>19050</xdr:rowOff>
    </xdr:from>
    <xdr:to>
      <xdr:col>7</xdr:col>
      <xdr:colOff>866</xdr:colOff>
      <xdr:row>26</xdr:row>
      <xdr:rowOff>19050</xdr:rowOff>
    </xdr:to>
    <xdr:pic macro="[0]!Skydeskivemodel">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15050" y="8943975"/>
          <a:ext cx="296141" cy="257175"/>
        </a:xfrm>
        <a:prstGeom prst="rect">
          <a:avLst/>
        </a:prstGeom>
      </xdr:spPr>
    </xdr:pic>
    <xdr:clientData/>
  </xdr:twoCellAnchor>
  <xdr:twoCellAnchor editAs="oneCell">
    <xdr:from>
      <xdr:col>6</xdr:col>
      <xdr:colOff>552450</xdr:colOff>
      <xdr:row>25</xdr:row>
      <xdr:rowOff>247650</xdr:rowOff>
    </xdr:from>
    <xdr:to>
      <xdr:col>7</xdr:col>
      <xdr:colOff>10391</xdr:colOff>
      <xdr:row>26</xdr:row>
      <xdr:rowOff>247650</xdr:rowOff>
    </xdr:to>
    <xdr:pic macro="[0]!Swot">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24575" y="917257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5" name="Billed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5" name="Billed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xdr:from>
      <xdr:col>0</xdr:col>
      <xdr:colOff>476250</xdr:colOff>
      <xdr:row>3</xdr:row>
      <xdr:rowOff>47625</xdr:rowOff>
    </xdr:from>
    <xdr:to>
      <xdr:col>21</xdr:col>
      <xdr:colOff>304801</xdr:colOff>
      <xdr:row>3</xdr:row>
      <xdr:rowOff>4752975</xdr:rowOff>
    </xdr:to>
    <xdr:graphicFrame macro="">
      <xdr:nvGraphicFramePr>
        <xdr:cNvPr id="12" name="Diagram 1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809625</xdr:colOff>
      <xdr:row>13</xdr:row>
      <xdr:rowOff>38100</xdr:rowOff>
    </xdr:from>
    <xdr:to>
      <xdr:col>6</xdr:col>
      <xdr:colOff>1105766</xdr:colOff>
      <xdr:row>14</xdr:row>
      <xdr:rowOff>19050</xdr:rowOff>
    </xdr:to>
    <xdr:pic macro="[0]!Skitse1">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0" y="4905375"/>
          <a:ext cx="296141" cy="257175"/>
        </a:xfrm>
        <a:prstGeom prst="rect">
          <a:avLst/>
        </a:prstGeom>
      </xdr:spPr>
    </xdr:pic>
    <xdr:clientData/>
  </xdr:twoCellAnchor>
  <xdr:twoCellAnchor editAs="oneCell">
    <xdr:from>
      <xdr:col>6</xdr:col>
      <xdr:colOff>809625</xdr:colOff>
      <xdr:row>14</xdr:row>
      <xdr:rowOff>38100</xdr:rowOff>
    </xdr:from>
    <xdr:to>
      <xdr:col>6</xdr:col>
      <xdr:colOff>1105766</xdr:colOff>
      <xdr:row>15</xdr:row>
      <xdr:rowOff>19050</xdr:rowOff>
    </xdr:to>
    <xdr:pic macro="[0]!Skitse2">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0" y="5181600"/>
          <a:ext cx="296141" cy="257175"/>
        </a:xfrm>
        <a:prstGeom prst="rect">
          <a:avLst/>
        </a:prstGeom>
      </xdr:spPr>
    </xdr:pic>
    <xdr:clientData/>
  </xdr:twoCellAnchor>
  <xdr:twoCellAnchor editAs="oneCell">
    <xdr:from>
      <xdr:col>6</xdr:col>
      <xdr:colOff>809625</xdr:colOff>
      <xdr:row>15</xdr:row>
      <xdr:rowOff>19050</xdr:rowOff>
    </xdr:from>
    <xdr:to>
      <xdr:col>6</xdr:col>
      <xdr:colOff>1105766</xdr:colOff>
      <xdr:row>16</xdr:row>
      <xdr:rowOff>0</xdr:rowOff>
    </xdr:to>
    <xdr:pic macro="[0]!Skitse3">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0" y="5438775"/>
          <a:ext cx="296141" cy="257175"/>
        </a:xfrm>
        <a:prstGeom prst="rect">
          <a:avLst/>
        </a:prstGeom>
      </xdr:spPr>
    </xdr:pic>
    <xdr:clientData/>
  </xdr:twoCellAnchor>
  <xdr:twoCellAnchor editAs="oneCell">
    <xdr:from>
      <xdr:col>7</xdr:col>
      <xdr:colOff>0</xdr:colOff>
      <xdr:row>25</xdr:row>
      <xdr:rowOff>0</xdr:rowOff>
    </xdr:from>
    <xdr:to>
      <xdr:col>7</xdr:col>
      <xdr:colOff>296141</xdr:colOff>
      <xdr:row>25</xdr:row>
      <xdr:rowOff>257175</xdr:rowOff>
    </xdr:to>
    <xdr:pic macro="[0]!Helhedsvurdering">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76900" y="8677275"/>
          <a:ext cx="296141" cy="257175"/>
        </a:xfrm>
        <a:prstGeom prst="rect">
          <a:avLst/>
        </a:prstGeom>
      </xdr:spPr>
    </xdr:pic>
    <xdr:clientData/>
  </xdr:twoCellAnchor>
  <xdr:twoCellAnchor editAs="oneCell">
    <xdr:from>
      <xdr:col>7</xdr:col>
      <xdr:colOff>0</xdr:colOff>
      <xdr:row>26</xdr:row>
      <xdr:rowOff>0</xdr:rowOff>
    </xdr:from>
    <xdr:to>
      <xdr:col>7</xdr:col>
      <xdr:colOff>296141</xdr:colOff>
      <xdr:row>27</xdr:row>
      <xdr:rowOff>28575</xdr:rowOff>
    </xdr:to>
    <xdr:pic macro="[0]!Konstruktiv">
      <xdr:nvPicPr>
        <xdr:cNvPr id="6" name="Billed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76900" y="894397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8" name="Billede 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7</xdr:col>
      <xdr:colOff>9525</xdr:colOff>
      <xdr:row>26</xdr:row>
      <xdr:rowOff>219075</xdr:rowOff>
    </xdr:from>
    <xdr:to>
      <xdr:col>7</xdr:col>
      <xdr:colOff>305666</xdr:colOff>
      <xdr:row>28</xdr:row>
      <xdr:rowOff>19050</xdr:rowOff>
    </xdr:to>
    <xdr:pic macro="[0]!Konstruktiv">
      <xdr:nvPicPr>
        <xdr:cNvPr id="10" name="Billed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86425" y="9163050"/>
          <a:ext cx="296141" cy="25717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296141</xdr:colOff>
      <xdr:row>4</xdr:row>
      <xdr:rowOff>257175</xdr:rowOff>
    </xdr:to>
    <xdr:pic macro="[0]!Del_1">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81950" y="866775"/>
          <a:ext cx="296141" cy="257175"/>
        </a:xfrm>
        <a:prstGeom prst="rect">
          <a:avLst/>
        </a:prstGeom>
      </xdr:spPr>
    </xdr:pic>
    <xdr:clientData/>
  </xdr:twoCellAnchor>
  <xdr:twoCellAnchor editAs="oneCell">
    <xdr:from>
      <xdr:col>8</xdr:col>
      <xdr:colOff>0</xdr:colOff>
      <xdr:row>5</xdr:row>
      <xdr:rowOff>0</xdr:rowOff>
    </xdr:from>
    <xdr:to>
      <xdr:col>8</xdr:col>
      <xdr:colOff>296141</xdr:colOff>
      <xdr:row>5</xdr:row>
      <xdr:rowOff>257175</xdr:rowOff>
    </xdr:to>
    <xdr:pic macro="[0]!Del_2">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81950" y="1143000"/>
          <a:ext cx="296141" cy="257175"/>
        </a:xfrm>
        <a:prstGeom prst="rect">
          <a:avLst/>
        </a:prstGeom>
      </xdr:spPr>
    </xdr:pic>
    <xdr:clientData/>
  </xdr:twoCellAnchor>
  <xdr:twoCellAnchor editAs="oneCell">
    <xdr:from>
      <xdr:col>8</xdr:col>
      <xdr:colOff>0</xdr:colOff>
      <xdr:row>6</xdr:row>
      <xdr:rowOff>0</xdr:rowOff>
    </xdr:from>
    <xdr:to>
      <xdr:col>8</xdr:col>
      <xdr:colOff>296141</xdr:colOff>
      <xdr:row>6</xdr:row>
      <xdr:rowOff>257175</xdr:rowOff>
    </xdr:to>
    <xdr:pic macro="[0]!Del_3">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81950" y="1419225"/>
          <a:ext cx="296141" cy="257175"/>
        </a:xfrm>
        <a:prstGeom prst="rect">
          <a:avLst/>
        </a:prstGeom>
      </xdr:spPr>
    </xdr:pic>
    <xdr:clientData/>
  </xdr:twoCellAnchor>
  <xdr:twoCellAnchor editAs="oneCell">
    <xdr:from>
      <xdr:col>8</xdr:col>
      <xdr:colOff>0</xdr:colOff>
      <xdr:row>7</xdr:row>
      <xdr:rowOff>0</xdr:rowOff>
    </xdr:from>
    <xdr:to>
      <xdr:col>8</xdr:col>
      <xdr:colOff>296141</xdr:colOff>
      <xdr:row>7</xdr:row>
      <xdr:rowOff>257175</xdr:rowOff>
    </xdr:to>
    <xdr:pic macro="[0]!Del_4">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81950" y="1695450"/>
          <a:ext cx="296141" cy="257175"/>
        </a:xfrm>
        <a:prstGeom prst="rect">
          <a:avLst/>
        </a:prstGeom>
      </xdr:spPr>
    </xdr:pic>
    <xdr:clientData/>
  </xdr:twoCellAnchor>
  <xdr:twoCellAnchor editAs="oneCell">
    <xdr:from>
      <xdr:col>8</xdr:col>
      <xdr:colOff>0</xdr:colOff>
      <xdr:row>8</xdr:row>
      <xdr:rowOff>0</xdr:rowOff>
    </xdr:from>
    <xdr:to>
      <xdr:col>8</xdr:col>
      <xdr:colOff>296141</xdr:colOff>
      <xdr:row>8</xdr:row>
      <xdr:rowOff>257175</xdr:rowOff>
    </xdr:to>
    <xdr:pic macro="[0]!Del_5">
      <xdr:nvPicPr>
        <xdr:cNvPr id="6" name="Billed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81950" y="1971675"/>
          <a:ext cx="296141" cy="257175"/>
        </a:xfrm>
        <a:prstGeom prst="rect">
          <a:avLst/>
        </a:prstGeom>
      </xdr:spPr>
    </xdr:pic>
    <xdr:clientData/>
  </xdr:twoCellAnchor>
  <xdr:twoCellAnchor editAs="oneCell">
    <xdr:from>
      <xdr:col>8</xdr:col>
      <xdr:colOff>0</xdr:colOff>
      <xdr:row>9</xdr:row>
      <xdr:rowOff>0</xdr:rowOff>
    </xdr:from>
    <xdr:to>
      <xdr:col>8</xdr:col>
      <xdr:colOff>296141</xdr:colOff>
      <xdr:row>9</xdr:row>
      <xdr:rowOff>257175</xdr:rowOff>
    </xdr:to>
    <xdr:pic macro="[0]!Del_6">
      <xdr:nvPicPr>
        <xdr:cNvPr id="7" name="Billed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81950" y="2247900"/>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9" name="Billede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9</xdr:col>
      <xdr:colOff>133350</xdr:colOff>
      <xdr:row>33</xdr:row>
      <xdr:rowOff>133350</xdr:rowOff>
    </xdr:from>
    <xdr:to>
      <xdr:col>9</xdr:col>
      <xdr:colOff>429491</xdr:colOff>
      <xdr:row>33</xdr:row>
      <xdr:rowOff>390525</xdr:rowOff>
    </xdr:to>
    <xdr:pic macro="[0]!Tidsplan">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72200" y="11772900"/>
          <a:ext cx="296141" cy="257175"/>
        </a:xfrm>
        <a:prstGeom prst="rect">
          <a:avLst/>
        </a:prstGeom>
      </xdr:spPr>
    </xdr:pic>
    <xdr:clientData/>
  </xdr:twoCellAnchor>
  <xdr:twoCellAnchor editAs="oneCell">
    <xdr:from>
      <xdr:col>9</xdr:col>
      <xdr:colOff>133350</xdr:colOff>
      <xdr:row>34</xdr:row>
      <xdr:rowOff>28575</xdr:rowOff>
    </xdr:from>
    <xdr:to>
      <xdr:col>9</xdr:col>
      <xdr:colOff>429491</xdr:colOff>
      <xdr:row>35</xdr:row>
      <xdr:rowOff>9525</xdr:rowOff>
    </xdr:to>
    <xdr:pic macro="[0]!Aktivitetsplan">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72200" y="1220152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5" name="Billed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2</xdr:col>
      <xdr:colOff>1066800</xdr:colOff>
      <xdr:row>5</xdr:row>
      <xdr:rowOff>9525</xdr:rowOff>
    </xdr:from>
    <xdr:to>
      <xdr:col>3</xdr:col>
      <xdr:colOff>10391</xdr:colOff>
      <xdr:row>6</xdr:row>
      <xdr:rowOff>38100</xdr:rowOff>
    </xdr:to>
    <xdr:pic macro="[0]!Livscyklus">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28950" y="180022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9" name="Billede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3</xdr:col>
      <xdr:colOff>276225</xdr:colOff>
      <xdr:row>3</xdr:row>
      <xdr:rowOff>95250</xdr:rowOff>
    </xdr:from>
    <xdr:to>
      <xdr:col>3</xdr:col>
      <xdr:colOff>572366</xdr:colOff>
      <xdr:row>3</xdr:row>
      <xdr:rowOff>352425</xdr:rowOff>
    </xdr:to>
    <xdr:pic macro="[0]!Funktionstest_1">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24650" y="771525"/>
          <a:ext cx="296141" cy="257175"/>
        </a:xfrm>
        <a:prstGeom prst="rect">
          <a:avLst/>
        </a:prstGeom>
      </xdr:spPr>
    </xdr:pic>
    <xdr:clientData/>
  </xdr:twoCellAnchor>
  <xdr:twoCellAnchor editAs="oneCell">
    <xdr:from>
      <xdr:col>3</xdr:col>
      <xdr:colOff>276225</xdr:colOff>
      <xdr:row>4</xdr:row>
      <xdr:rowOff>76200</xdr:rowOff>
    </xdr:from>
    <xdr:to>
      <xdr:col>3</xdr:col>
      <xdr:colOff>572366</xdr:colOff>
      <xdr:row>4</xdr:row>
      <xdr:rowOff>333375</xdr:rowOff>
    </xdr:to>
    <xdr:pic macro="[0]!Funktionstest_2">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24650" y="1133475"/>
          <a:ext cx="296141" cy="257175"/>
        </a:xfrm>
        <a:prstGeom prst="rect">
          <a:avLst/>
        </a:prstGeom>
      </xdr:spPr>
    </xdr:pic>
    <xdr:clientData/>
  </xdr:twoCellAnchor>
  <xdr:twoCellAnchor editAs="oneCell">
    <xdr:from>
      <xdr:col>3</xdr:col>
      <xdr:colOff>276225</xdr:colOff>
      <xdr:row>5</xdr:row>
      <xdr:rowOff>38100</xdr:rowOff>
    </xdr:from>
    <xdr:to>
      <xdr:col>3</xdr:col>
      <xdr:colOff>572366</xdr:colOff>
      <xdr:row>5</xdr:row>
      <xdr:rowOff>295275</xdr:rowOff>
    </xdr:to>
    <xdr:pic macro="[0]!Holdbarhedstest_1">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24650" y="1476375"/>
          <a:ext cx="296141" cy="257175"/>
        </a:xfrm>
        <a:prstGeom prst="rect">
          <a:avLst/>
        </a:prstGeom>
      </xdr:spPr>
    </xdr:pic>
    <xdr:clientData/>
  </xdr:twoCellAnchor>
  <xdr:twoCellAnchor editAs="oneCell">
    <xdr:from>
      <xdr:col>3</xdr:col>
      <xdr:colOff>276225</xdr:colOff>
      <xdr:row>6</xdr:row>
      <xdr:rowOff>76200</xdr:rowOff>
    </xdr:from>
    <xdr:to>
      <xdr:col>3</xdr:col>
      <xdr:colOff>572366</xdr:colOff>
      <xdr:row>6</xdr:row>
      <xdr:rowOff>333375</xdr:rowOff>
    </xdr:to>
    <xdr:pic macro="[0]!Holdbarhedstest_2">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24650" y="1895475"/>
          <a:ext cx="296141" cy="257175"/>
        </a:xfrm>
        <a:prstGeom prst="rect">
          <a:avLst/>
        </a:prstGeom>
      </xdr:spPr>
    </xdr:pic>
    <xdr:clientData/>
  </xdr:twoCellAnchor>
  <xdr:twoCellAnchor editAs="oneCell">
    <xdr:from>
      <xdr:col>3</xdr:col>
      <xdr:colOff>733425</xdr:colOff>
      <xdr:row>15</xdr:row>
      <xdr:rowOff>9525</xdr:rowOff>
    </xdr:from>
    <xdr:to>
      <xdr:col>3</xdr:col>
      <xdr:colOff>1029566</xdr:colOff>
      <xdr:row>16</xdr:row>
      <xdr:rowOff>0</xdr:rowOff>
    </xdr:to>
    <xdr:pic macro="[0]!House_of_Quality">
      <xdr:nvPicPr>
        <xdr:cNvPr id="7" name="Billed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81850" y="5143500"/>
          <a:ext cx="296141" cy="257175"/>
        </a:xfrm>
        <a:prstGeom prst="rect">
          <a:avLst/>
        </a:prstGeom>
      </xdr:spPr>
    </xdr:pic>
    <xdr:clientData/>
  </xdr:twoCellAnchor>
  <xdr:twoCellAnchor editAs="oneCell">
    <xdr:from>
      <xdr:col>3</xdr:col>
      <xdr:colOff>752475</xdr:colOff>
      <xdr:row>18</xdr:row>
      <xdr:rowOff>28575</xdr:rowOff>
    </xdr:from>
    <xdr:to>
      <xdr:col>3</xdr:col>
      <xdr:colOff>1048616</xdr:colOff>
      <xdr:row>18</xdr:row>
      <xdr:rowOff>285750</xdr:rowOff>
    </xdr:to>
    <xdr:pic macro="[0]!Endeligt_produkt">
      <xdr:nvPicPr>
        <xdr:cNvPr id="8" name="Billed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00900" y="6829425"/>
          <a:ext cx="296141" cy="257175"/>
        </a:xfrm>
        <a:prstGeom prst="rect">
          <a:avLst/>
        </a:prstGeom>
      </xdr:spPr>
    </xdr:pic>
    <xdr:clientData/>
  </xdr:twoCellAnchor>
  <xdr:twoCellAnchor editAs="oneCell">
    <xdr:from>
      <xdr:col>3</xdr:col>
      <xdr:colOff>752475</xdr:colOff>
      <xdr:row>21</xdr:row>
      <xdr:rowOff>9525</xdr:rowOff>
    </xdr:from>
    <xdr:to>
      <xdr:col>3</xdr:col>
      <xdr:colOff>1048616</xdr:colOff>
      <xdr:row>22</xdr:row>
      <xdr:rowOff>0</xdr:rowOff>
    </xdr:to>
    <xdr:pic macro="[0]!Emballage">
      <xdr:nvPicPr>
        <xdr:cNvPr id="9" name="Billede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00900" y="814387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11" name="Billede 1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3</xdr:col>
      <xdr:colOff>790575</xdr:colOff>
      <xdr:row>12</xdr:row>
      <xdr:rowOff>76200</xdr:rowOff>
    </xdr:from>
    <xdr:to>
      <xdr:col>3</xdr:col>
      <xdr:colOff>1086716</xdr:colOff>
      <xdr:row>13</xdr:row>
      <xdr:rowOff>28575</xdr:rowOff>
    </xdr:to>
    <xdr:pic macro="[0]!Kundeevaluering">
      <xdr:nvPicPr>
        <xdr:cNvPr id="10" name="Billed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39000" y="3467100"/>
          <a:ext cx="296141" cy="257175"/>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6" name="Billed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6" name="Billed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6" name="Billed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5" name="Billed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xdr:from>
      <xdr:col>21</xdr:col>
      <xdr:colOff>158138</xdr:colOff>
      <xdr:row>13</xdr:row>
      <xdr:rowOff>86069</xdr:rowOff>
    </xdr:from>
    <xdr:to>
      <xdr:col>26</xdr:col>
      <xdr:colOff>86070</xdr:colOff>
      <xdr:row>18</xdr:row>
      <xdr:rowOff>3213</xdr:rowOff>
    </xdr:to>
    <xdr:cxnSp macro="">
      <xdr:nvCxnSpPr>
        <xdr:cNvPr id="4" name="Straight Connector 22"/>
        <xdr:cNvCxnSpPr/>
      </xdr:nvCxnSpPr>
      <xdr:spPr>
        <a:xfrm flipV="1">
          <a:off x="4444388" y="1800569"/>
          <a:ext cx="661357" cy="63151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6426</xdr:colOff>
      <xdr:row>15</xdr:row>
      <xdr:rowOff>0</xdr:rowOff>
    </xdr:from>
    <xdr:to>
      <xdr:col>28</xdr:col>
      <xdr:colOff>5738</xdr:colOff>
      <xdr:row>18</xdr:row>
      <xdr:rowOff>689</xdr:rowOff>
    </xdr:to>
    <xdr:cxnSp macro="">
      <xdr:nvCxnSpPr>
        <xdr:cNvPr id="5" name="Straight Connector 23"/>
        <xdr:cNvCxnSpPr/>
      </xdr:nvCxnSpPr>
      <xdr:spPr>
        <a:xfrm flipV="1">
          <a:off x="4883226" y="2000250"/>
          <a:ext cx="427937" cy="42931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158827</xdr:colOff>
      <xdr:row>16</xdr:row>
      <xdr:rowOff>86069</xdr:rowOff>
    </xdr:from>
    <xdr:to>
      <xdr:col>29</xdr:col>
      <xdr:colOff>80332</xdr:colOff>
      <xdr:row>17</xdr:row>
      <xdr:rowOff>187516</xdr:rowOff>
    </xdr:to>
    <xdr:cxnSp macro="">
      <xdr:nvCxnSpPr>
        <xdr:cNvPr id="6" name="Straight Connector 24"/>
        <xdr:cNvCxnSpPr/>
      </xdr:nvCxnSpPr>
      <xdr:spPr>
        <a:xfrm flipV="1">
          <a:off x="5302327" y="2229194"/>
          <a:ext cx="226305" cy="19669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19164</xdr:colOff>
      <xdr:row>13</xdr:row>
      <xdr:rowOff>86068</xdr:rowOff>
    </xdr:from>
    <xdr:to>
      <xdr:col>28</xdr:col>
      <xdr:colOff>58539</xdr:colOff>
      <xdr:row>16</xdr:row>
      <xdr:rowOff>125443</xdr:rowOff>
    </xdr:to>
    <xdr:sp macro="" textlink="">
      <xdr:nvSpPr>
        <xdr:cNvPr id="8" name="Diamond 30"/>
        <xdr:cNvSpPr/>
      </xdr:nvSpPr>
      <xdr:spPr>
        <a:xfrm>
          <a:off x="5505564" y="2934043"/>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26</xdr:col>
      <xdr:colOff>86069</xdr:colOff>
      <xdr:row>15</xdr:row>
      <xdr:rowOff>5736</xdr:rowOff>
    </xdr:from>
    <xdr:to>
      <xdr:col>29</xdr:col>
      <xdr:colOff>125444</xdr:colOff>
      <xdr:row>18</xdr:row>
      <xdr:rowOff>45111</xdr:rowOff>
    </xdr:to>
    <xdr:sp macro="" textlink="">
      <xdr:nvSpPr>
        <xdr:cNvPr id="9" name="Diamond 31"/>
        <xdr:cNvSpPr/>
      </xdr:nvSpPr>
      <xdr:spPr>
        <a:xfrm>
          <a:off x="5715344" y="3139461"/>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xdr:col>
      <xdr:colOff>0</xdr:colOff>
      <xdr:row>18</xdr:row>
      <xdr:rowOff>238324</xdr:rowOff>
    </xdr:from>
    <xdr:to>
      <xdr:col>5</xdr:col>
      <xdr:colOff>625569</xdr:colOff>
      <xdr:row>21</xdr:row>
      <xdr:rowOff>188283</xdr:rowOff>
    </xdr:to>
    <xdr:cxnSp macro="">
      <xdr:nvCxnSpPr>
        <xdr:cNvPr id="10" name="Straight Connector 33"/>
        <xdr:cNvCxnSpPr/>
      </xdr:nvCxnSpPr>
      <xdr:spPr>
        <a:xfrm flipH="1" flipV="1">
          <a:off x="0" y="2667199"/>
          <a:ext cx="1959069" cy="19787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9524</xdr:colOff>
      <xdr:row>10</xdr:row>
      <xdr:rowOff>80330</xdr:rowOff>
    </xdr:from>
    <xdr:to>
      <xdr:col>25</xdr:col>
      <xdr:colOff>48899</xdr:colOff>
      <xdr:row>13</xdr:row>
      <xdr:rowOff>119705</xdr:rowOff>
    </xdr:to>
    <xdr:sp macro="" textlink="">
      <xdr:nvSpPr>
        <xdr:cNvPr id="11" name="Diamond 46"/>
        <xdr:cNvSpPr/>
      </xdr:nvSpPr>
      <xdr:spPr>
        <a:xfrm>
          <a:off x="5067299" y="2499680"/>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23</xdr:col>
      <xdr:colOff>86069</xdr:colOff>
      <xdr:row>12</xdr:row>
      <xdr:rowOff>11476</xdr:rowOff>
    </xdr:from>
    <xdr:to>
      <xdr:col>26</xdr:col>
      <xdr:colOff>125444</xdr:colOff>
      <xdr:row>15</xdr:row>
      <xdr:rowOff>50851</xdr:rowOff>
    </xdr:to>
    <xdr:sp macro="" textlink="">
      <xdr:nvSpPr>
        <xdr:cNvPr id="12" name="Diamond 47"/>
        <xdr:cNvSpPr/>
      </xdr:nvSpPr>
      <xdr:spPr>
        <a:xfrm>
          <a:off x="5286719" y="2716576"/>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20</xdr:col>
      <xdr:colOff>77805</xdr:colOff>
      <xdr:row>11</xdr:row>
      <xdr:rowOff>139202</xdr:rowOff>
    </xdr:from>
    <xdr:to>
      <xdr:col>23</xdr:col>
      <xdr:colOff>117180</xdr:colOff>
      <xdr:row>15</xdr:row>
      <xdr:rowOff>35702</xdr:rowOff>
    </xdr:to>
    <xdr:sp macro="" textlink="">
      <xdr:nvSpPr>
        <xdr:cNvPr id="13" name="Diamond 48"/>
        <xdr:cNvSpPr/>
      </xdr:nvSpPr>
      <xdr:spPr>
        <a:xfrm>
          <a:off x="4849830" y="2701427"/>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22</xdr:col>
      <xdr:colOff>18591</xdr:colOff>
      <xdr:row>13</xdr:row>
      <xdr:rowOff>72067</xdr:rowOff>
    </xdr:from>
    <xdr:to>
      <xdr:col>25</xdr:col>
      <xdr:colOff>57966</xdr:colOff>
      <xdr:row>16</xdr:row>
      <xdr:rowOff>111442</xdr:rowOff>
    </xdr:to>
    <xdr:sp macro="" textlink="">
      <xdr:nvSpPr>
        <xdr:cNvPr id="14" name="Diamond 49"/>
        <xdr:cNvSpPr/>
      </xdr:nvSpPr>
      <xdr:spPr>
        <a:xfrm>
          <a:off x="5076366" y="2920042"/>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17</xdr:col>
      <xdr:colOff>68280</xdr:colOff>
      <xdr:row>9</xdr:row>
      <xdr:rowOff>12738</xdr:rowOff>
    </xdr:from>
    <xdr:to>
      <xdr:col>20</xdr:col>
      <xdr:colOff>107655</xdr:colOff>
      <xdr:row>12</xdr:row>
      <xdr:rowOff>52113</xdr:rowOff>
    </xdr:to>
    <xdr:sp macro="" textlink="">
      <xdr:nvSpPr>
        <xdr:cNvPr id="15" name="Diamond 50"/>
        <xdr:cNvSpPr/>
      </xdr:nvSpPr>
      <xdr:spPr>
        <a:xfrm>
          <a:off x="4411680" y="2289213"/>
          <a:ext cx="468000" cy="468000"/>
        </a:xfrm>
        <a:prstGeom prst="diamond">
          <a:avLst/>
        </a:prstGeom>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19</xdr:col>
      <xdr:colOff>5738</xdr:colOff>
      <xdr:row>10</xdr:row>
      <xdr:rowOff>100757</xdr:rowOff>
    </xdr:from>
    <xdr:to>
      <xdr:col>22</xdr:col>
      <xdr:colOff>45113</xdr:colOff>
      <xdr:row>13</xdr:row>
      <xdr:rowOff>140132</xdr:rowOff>
    </xdr:to>
    <xdr:sp macro="" textlink="">
      <xdr:nvSpPr>
        <xdr:cNvPr id="16" name="Diamond 51"/>
        <xdr:cNvSpPr/>
      </xdr:nvSpPr>
      <xdr:spPr>
        <a:xfrm>
          <a:off x="4634888" y="2520107"/>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23</xdr:col>
      <xdr:colOff>80330</xdr:colOff>
      <xdr:row>14</xdr:row>
      <xdr:rowOff>139777</xdr:rowOff>
    </xdr:from>
    <xdr:to>
      <xdr:col>26</xdr:col>
      <xdr:colOff>119705</xdr:colOff>
      <xdr:row>18</xdr:row>
      <xdr:rowOff>36277</xdr:rowOff>
    </xdr:to>
    <xdr:sp macro="" textlink="">
      <xdr:nvSpPr>
        <xdr:cNvPr id="17" name="Diamond 52"/>
        <xdr:cNvSpPr/>
      </xdr:nvSpPr>
      <xdr:spPr>
        <a:xfrm>
          <a:off x="5280980" y="3130627"/>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19</xdr:col>
      <xdr:colOff>18591</xdr:colOff>
      <xdr:row>13</xdr:row>
      <xdr:rowOff>65642</xdr:rowOff>
    </xdr:from>
    <xdr:to>
      <xdr:col>22</xdr:col>
      <xdr:colOff>57966</xdr:colOff>
      <xdr:row>16</xdr:row>
      <xdr:rowOff>105017</xdr:rowOff>
    </xdr:to>
    <xdr:sp macro="" textlink="">
      <xdr:nvSpPr>
        <xdr:cNvPr id="18" name="Diamond 53"/>
        <xdr:cNvSpPr/>
      </xdr:nvSpPr>
      <xdr:spPr>
        <a:xfrm>
          <a:off x="4647741" y="2913617"/>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20</xdr:col>
      <xdr:colOff>77807</xdr:colOff>
      <xdr:row>14</xdr:row>
      <xdr:rowOff>138514</xdr:rowOff>
    </xdr:from>
    <xdr:to>
      <xdr:col>23</xdr:col>
      <xdr:colOff>117182</xdr:colOff>
      <xdr:row>18</xdr:row>
      <xdr:rowOff>35014</xdr:rowOff>
    </xdr:to>
    <xdr:sp macro="" textlink="">
      <xdr:nvSpPr>
        <xdr:cNvPr id="19" name="Diamond 54"/>
        <xdr:cNvSpPr/>
      </xdr:nvSpPr>
      <xdr:spPr>
        <a:xfrm>
          <a:off x="4849832" y="3129364"/>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15</xdr:col>
      <xdr:colOff>139088</xdr:colOff>
      <xdr:row>10</xdr:row>
      <xdr:rowOff>65756</xdr:rowOff>
    </xdr:from>
    <xdr:to>
      <xdr:col>19</xdr:col>
      <xdr:colOff>35588</xdr:colOff>
      <xdr:row>13</xdr:row>
      <xdr:rowOff>105131</xdr:rowOff>
    </xdr:to>
    <xdr:sp macro="" textlink="">
      <xdr:nvSpPr>
        <xdr:cNvPr id="20" name="Diamond 55"/>
        <xdr:cNvSpPr/>
      </xdr:nvSpPr>
      <xdr:spPr>
        <a:xfrm>
          <a:off x="4196738" y="2485106"/>
          <a:ext cx="468000" cy="468000"/>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17</xdr:col>
      <xdr:colOff>77807</xdr:colOff>
      <xdr:row>12</xdr:row>
      <xdr:rowOff>2525</xdr:rowOff>
    </xdr:from>
    <xdr:to>
      <xdr:col>20</xdr:col>
      <xdr:colOff>117182</xdr:colOff>
      <xdr:row>15</xdr:row>
      <xdr:rowOff>41900</xdr:rowOff>
    </xdr:to>
    <xdr:sp macro="" textlink="">
      <xdr:nvSpPr>
        <xdr:cNvPr id="21" name="Diamond 56"/>
        <xdr:cNvSpPr/>
      </xdr:nvSpPr>
      <xdr:spPr>
        <a:xfrm>
          <a:off x="4421207" y="2707625"/>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a:t>
          </a:r>
        </a:p>
      </xdr:txBody>
    </xdr:sp>
    <xdr:clientData/>
  </xdr:twoCellAnchor>
  <xdr:twoCellAnchor>
    <xdr:from>
      <xdr:col>14</xdr:col>
      <xdr:colOff>69543</xdr:colOff>
      <xdr:row>11</xdr:row>
      <xdr:rowOff>139776</xdr:rowOff>
    </xdr:from>
    <xdr:to>
      <xdr:col>17</xdr:col>
      <xdr:colOff>108918</xdr:colOff>
      <xdr:row>15</xdr:row>
      <xdr:rowOff>36276</xdr:rowOff>
    </xdr:to>
    <xdr:sp macro="" textlink="">
      <xdr:nvSpPr>
        <xdr:cNvPr id="22" name="Diamond 57"/>
        <xdr:cNvSpPr/>
      </xdr:nvSpPr>
      <xdr:spPr>
        <a:xfrm>
          <a:off x="3984318" y="2702001"/>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16</xdr:col>
      <xdr:colOff>8378</xdr:colOff>
      <xdr:row>13</xdr:row>
      <xdr:rowOff>68854</xdr:rowOff>
    </xdr:from>
    <xdr:to>
      <xdr:col>19</xdr:col>
      <xdr:colOff>47753</xdr:colOff>
      <xdr:row>16</xdr:row>
      <xdr:rowOff>108229</xdr:rowOff>
    </xdr:to>
    <xdr:sp macro="" textlink="">
      <xdr:nvSpPr>
        <xdr:cNvPr id="23" name="Diamond 58"/>
        <xdr:cNvSpPr/>
      </xdr:nvSpPr>
      <xdr:spPr>
        <a:xfrm>
          <a:off x="4208903" y="2916829"/>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14</xdr:col>
      <xdr:colOff>75281</xdr:colOff>
      <xdr:row>9</xdr:row>
      <xdr:rowOff>0</xdr:rowOff>
    </xdr:from>
    <xdr:to>
      <xdr:col>17</xdr:col>
      <xdr:colOff>114656</xdr:colOff>
      <xdr:row>12</xdr:row>
      <xdr:rowOff>39375</xdr:rowOff>
    </xdr:to>
    <xdr:sp macro="" textlink="">
      <xdr:nvSpPr>
        <xdr:cNvPr id="24" name="Diamond 59"/>
        <xdr:cNvSpPr/>
      </xdr:nvSpPr>
      <xdr:spPr>
        <a:xfrm>
          <a:off x="3990056" y="2276475"/>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12</xdr:col>
      <xdr:colOff>140350</xdr:colOff>
      <xdr:row>10</xdr:row>
      <xdr:rowOff>74593</xdr:rowOff>
    </xdr:from>
    <xdr:to>
      <xdr:col>16</xdr:col>
      <xdr:colOff>36850</xdr:colOff>
      <xdr:row>13</xdr:row>
      <xdr:rowOff>113968</xdr:rowOff>
    </xdr:to>
    <xdr:sp macro="" textlink="">
      <xdr:nvSpPr>
        <xdr:cNvPr id="25" name="Diamond 60"/>
        <xdr:cNvSpPr/>
      </xdr:nvSpPr>
      <xdr:spPr>
        <a:xfrm>
          <a:off x="3769375" y="2493943"/>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17</xdr:col>
      <xdr:colOff>72068</xdr:colOff>
      <xdr:row>14</xdr:row>
      <xdr:rowOff>140351</xdr:rowOff>
    </xdr:from>
    <xdr:to>
      <xdr:col>20</xdr:col>
      <xdr:colOff>111443</xdr:colOff>
      <xdr:row>18</xdr:row>
      <xdr:rowOff>36851</xdr:rowOff>
    </xdr:to>
    <xdr:sp macro="" textlink="">
      <xdr:nvSpPr>
        <xdr:cNvPr id="26" name="Diamond 61"/>
        <xdr:cNvSpPr/>
      </xdr:nvSpPr>
      <xdr:spPr>
        <a:xfrm>
          <a:off x="4415468" y="3131201"/>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16</xdr:col>
      <xdr:colOff>21575</xdr:colOff>
      <xdr:row>7</xdr:row>
      <xdr:rowOff>58758</xdr:rowOff>
    </xdr:from>
    <xdr:to>
      <xdr:col>19</xdr:col>
      <xdr:colOff>60950</xdr:colOff>
      <xdr:row>10</xdr:row>
      <xdr:rowOff>98133</xdr:rowOff>
    </xdr:to>
    <xdr:sp macro="" textlink="">
      <xdr:nvSpPr>
        <xdr:cNvPr id="27" name="Diamond 62"/>
        <xdr:cNvSpPr/>
      </xdr:nvSpPr>
      <xdr:spPr>
        <a:xfrm>
          <a:off x="4222100" y="2049483"/>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20</xdr:col>
      <xdr:colOff>91232</xdr:colOff>
      <xdr:row>9</xdr:row>
      <xdr:rowOff>17902</xdr:rowOff>
    </xdr:from>
    <xdr:to>
      <xdr:col>23</xdr:col>
      <xdr:colOff>130607</xdr:colOff>
      <xdr:row>12</xdr:row>
      <xdr:rowOff>57277</xdr:rowOff>
    </xdr:to>
    <xdr:sp macro="" textlink="">
      <xdr:nvSpPr>
        <xdr:cNvPr id="28" name="Diamond 63"/>
        <xdr:cNvSpPr/>
      </xdr:nvSpPr>
      <xdr:spPr>
        <a:xfrm>
          <a:off x="4863257" y="2294377"/>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19</xdr:col>
      <xdr:colOff>8951</xdr:colOff>
      <xdr:row>7</xdr:row>
      <xdr:rowOff>78495</xdr:rowOff>
    </xdr:from>
    <xdr:to>
      <xdr:col>22</xdr:col>
      <xdr:colOff>48326</xdr:colOff>
      <xdr:row>10</xdr:row>
      <xdr:rowOff>117870</xdr:rowOff>
    </xdr:to>
    <xdr:sp macro="" textlink="">
      <xdr:nvSpPr>
        <xdr:cNvPr id="29" name="Diamond 64"/>
        <xdr:cNvSpPr/>
      </xdr:nvSpPr>
      <xdr:spPr>
        <a:xfrm>
          <a:off x="4638101" y="2069220"/>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17</xdr:col>
      <xdr:colOff>76659</xdr:colOff>
      <xdr:row>5</xdr:row>
      <xdr:rowOff>190499</xdr:rowOff>
    </xdr:from>
    <xdr:to>
      <xdr:col>20</xdr:col>
      <xdr:colOff>116034</xdr:colOff>
      <xdr:row>9</xdr:row>
      <xdr:rowOff>39374</xdr:rowOff>
    </xdr:to>
    <xdr:sp macro="" textlink="">
      <xdr:nvSpPr>
        <xdr:cNvPr id="30" name="Diamond 65"/>
        <xdr:cNvSpPr/>
      </xdr:nvSpPr>
      <xdr:spPr>
        <a:xfrm>
          <a:off x="4420059" y="1847849"/>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13</xdr:col>
      <xdr:colOff>4475</xdr:colOff>
      <xdr:row>13</xdr:row>
      <xdr:rowOff>77806</xdr:rowOff>
    </xdr:from>
    <xdr:to>
      <xdr:col>16</xdr:col>
      <xdr:colOff>43850</xdr:colOff>
      <xdr:row>16</xdr:row>
      <xdr:rowOff>117181</xdr:rowOff>
    </xdr:to>
    <xdr:sp macro="" textlink="">
      <xdr:nvSpPr>
        <xdr:cNvPr id="31" name="Diamond 66"/>
        <xdr:cNvSpPr/>
      </xdr:nvSpPr>
      <xdr:spPr>
        <a:xfrm>
          <a:off x="3776375" y="2925781"/>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14</xdr:col>
      <xdr:colOff>67020</xdr:colOff>
      <xdr:row>15</xdr:row>
      <xdr:rowOff>3902</xdr:rowOff>
    </xdr:from>
    <xdr:to>
      <xdr:col>17</xdr:col>
      <xdr:colOff>106395</xdr:colOff>
      <xdr:row>18</xdr:row>
      <xdr:rowOff>43277</xdr:rowOff>
    </xdr:to>
    <xdr:sp macro="" textlink="">
      <xdr:nvSpPr>
        <xdr:cNvPr id="32" name="Diamond 67"/>
        <xdr:cNvSpPr/>
      </xdr:nvSpPr>
      <xdr:spPr>
        <a:xfrm>
          <a:off x="3981795" y="3137627"/>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11</xdr:col>
      <xdr:colOff>76545</xdr:colOff>
      <xdr:row>12</xdr:row>
      <xdr:rowOff>114</xdr:rowOff>
    </xdr:from>
    <xdr:to>
      <xdr:col>14</xdr:col>
      <xdr:colOff>115920</xdr:colOff>
      <xdr:row>15</xdr:row>
      <xdr:rowOff>39489</xdr:rowOff>
    </xdr:to>
    <xdr:sp macro="" textlink="">
      <xdr:nvSpPr>
        <xdr:cNvPr id="33" name="Diamond 68"/>
        <xdr:cNvSpPr/>
      </xdr:nvSpPr>
      <xdr:spPr>
        <a:xfrm>
          <a:off x="3562695" y="2705214"/>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11</xdr:col>
      <xdr:colOff>64494</xdr:colOff>
      <xdr:row>15</xdr:row>
      <xdr:rowOff>3329</xdr:rowOff>
    </xdr:from>
    <xdr:to>
      <xdr:col>14</xdr:col>
      <xdr:colOff>103869</xdr:colOff>
      <xdr:row>18</xdr:row>
      <xdr:rowOff>42704</xdr:rowOff>
    </xdr:to>
    <xdr:sp macro="" textlink="">
      <xdr:nvSpPr>
        <xdr:cNvPr id="34" name="Diamond 69"/>
        <xdr:cNvSpPr/>
      </xdr:nvSpPr>
      <xdr:spPr>
        <a:xfrm>
          <a:off x="3550644" y="3137054"/>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9</xdr:col>
      <xdr:colOff>127612</xdr:colOff>
      <xdr:row>13</xdr:row>
      <xdr:rowOff>81019</xdr:rowOff>
    </xdr:from>
    <xdr:to>
      <xdr:col>13</xdr:col>
      <xdr:colOff>24112</xdr:colOff>
      <xdr:row>16</xdr:row>
      <xdr:rowOff>120394</xdr:rowOff>
    </xdr:to>
    <xdr:sp macro="" textlink="">
      <xdr:nvSpPr>
        <xdr:cNvPr id="35" name="Diamond 70"/>
        <xdr:cNvSpPr/>
      </xdr:nvSpPr>
      <xdr:spPr>
        <a:xfrm>
          <a:off x="3328012" y="2928994"/>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8</xdr:col>
      <xdr:colOff>63921</xdr:colOff>
      <xdr:row>15</xdr:row>
      <xdr:rowOff>804</xdr:rowOff>
    </xdr:from>
    <xdr:to>
      <xdr:col>11</xdr:col>
      <xdr:colOff>103296</xdr:colOff>
      <xdr:row>18</xdr:row>
      <xdr:rowOff>40179</xdr:rowOff>
    </xdr:to>
    <xdr:sp macro="" textlink="">
      <xdr:nvSpPr>
        <xdr:cNvPr id="36" name="Diamond 71"/>
        <xdr:cNvSpPr/>
      </xdr:nvSpPr>
      <xdr:spPr>
        <a:xfrm>
          <a:off x="3121446" y="3134529"/>
          <a:ext cx="468000" cy="468000"/>
        </a:xfrm>
        <a:prstGeom prst="diamond">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editAs="oneCell">
    <xdr:from>
      <xdr:col>0</xdr:col>
      <xdr:colOff>0</xdr:colOff>
      <xdr:row>0</xdr:row>
      <xdr:rowOff>0</xdr:rowOff>
    </xdr:from>
    <xdr:to>
      <xdr:col>0</xdr:col>
      <xdr:colOff>342900</xdr:colOff>
      <xdr:row>1</xdr:row>
      <xdr:rowOff>9525</xdr:rowOff>
    </xdr:to>
    <xdr:pic macro="[0]!skjul_alle">
      <xdr:nvPicPr>
        <xdr:cNvPr id="37" name="Billede 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xdr:from>
      <xdr:col>1</xdr:col>
      <xdr:colOff>0</xdr:colOff>
      <xdr:row>18</xdr:row>
      <xdr:rowOff>238324</xdr:rowOff>
    </xdr:from>
    <xdr:to>
      <xdr:col>5</xdr:col>
      <xdr:colOff>625569</xdr:colOff>
      <xdr:row>21</xdr:row>
      <xdr:rowOff>188283</xdr:rowOff>
    </xdr:to>
    <xdr:cxnSp macro="">
      <xdr:nvCxnSpPr>
        <xdr:cNvPr id="38" name="Straight Connector 33"/>
        <xdr:cNvCxnSpPr/>
      </xdr:nvCxnSpPr>
      <xdr:spPr>
        <a:xfrm flipH="1" flipV="1">
          <a:off x="609600" y="3800674"/>
          <a:ext cx="1959069" cy="19787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2.xml><?xml version="1.0" encoding="utf-8"?>
<xdr:wsDr xmlns:xdr="http://schemas.openxmlformats.org/drawingml/2006/spreadsheetDrawing" xmlns:a="http://schemas.openxmlformats.org/drawingml/2006/main">
  <xdr:twoCellAnchor>
    <xdr:from>
      <xdr:col>6</xdr:col>
      <xdr:colOff>5738</xdr:colOff>
      <xdr:row>3</xdr:row>
      <xdr:rowOff>103283</xdr:rowOff>
    </xdr:from>
    <xdr:to>
      <xdr:col>17</xdr:col>
      <xdr:colOff>63118</xdr:colOff>
      <xdr:row>15</xdr:row>
      <xdr:rowOff>0</xdr:rowOff>
    </xdr:to>
    <xdr:cxnSp macro="">
      <xdr:nvCxnSpPr>
        <xdr:cNvPr id="2" name="Straight Connector 19"/>
        <xdr:cNvCxnSpPr/>
      </xdr:nvCxnSpPr>
      <xdr:spPr>
        <a:xfrm flipV="1">
          <a:off x="2310788" y="103283"/>
          <a:ext cx="1629005" cy="161121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5737</xdr:colOff>
      <xdr:row>3</xdr:row>
      <xdr:rowOff>183614</xdr:rowOff>
    </xdr:from>
    <xdr:to>
      <xdr:col>30</xdr:col>
      <xdr:colOff>0</xdr:colOff>
      <xdr:row>14</xdr:row>
      <xdr:rowOff>183614</xdr:rowOff>
    </xdr:to>
    <xdr:cxnSp macro="">
      <xdr:nvCxnSpPr>
        <xdr:cNvPr id="3" name="Straight Connector 21"/>
        <xdr:cNvCxnSpPr/>
      </xdr:nvCxnSpPr>
      <xdr:spPr>
        <a:xfrm flipH="1" flipV="1">
          <a:off x="4168162" y="145514"/>
          <a:ext cx="1565888" cy="15716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158138</xdr:colOff>
      <xdr:row>10</xdr:row>
      <xdr:rowOff>86069</xdr:rowOff>
    </xdr:from>
    <xdr:to>
      <xdr:col>25</xdr:col>
      <xdr:colOff>86070</xdr:colOff>
      <xdr:row>15</xdr:row>
      <xdr:rowOff>3213</xdr:rowOff>
    </xdr:to>
    <xdr:cxnSp macro="">
      <xdr:nvCxnSpPr>
        <xdr:cNvPr id="4" name="Straight Connector 22"/>
        <xdr:cNvCxnSpPr/>
      </xdr:nvCxnSpPr>
      <xdr:spPr>
        <a:xfrm flipV="1">
          <a:off x="4444388" y="1086194"/>
          <a:ext cx="661357" cy="63151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6426</xdr:colOff>
      <xdr:row>12</xdr:row>
      <xdr:rowOff>0</xdr:rowOff>
    </xdr:from>
    <xdr:to>
      <xdr:col>27</xdr:col>
      <xdr:colOff>5738</xdr:colOff>
      <xdr:row>15</xdr:row>
      <xdr:rowOff>689</xdr:rowOff>
    </xdr:to>
    <xdr:cxnSp macro="">
      <xdr:nvCxnSpPr>
        <xdr:cNvPr id="5" name="Straight Connector 23"/>
        <xdr:cNvCxnSpPr/>
      </xdr:nvCxnSpPr>
      <xdr:spPr>
        <a:xfrm flipV="1">
          <a:off x="4883226" y="1285875"/>
          <a:ext cx="427937" cy="42931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158827</xdr:colOff>
      <xdr:row>13</xdr:row>
      <xdr:rowOff>86069</xdr:rowOff>
    </xdr:from>
    <xdr:to>
      <xdr:col>28</xdr:col>
      <xdr:colOff>80332</xdr:colOff>
      <xdr:row>14</xdr:row>
      <xdr:rowOff>187516</xdr:rowOff>
    </xdr:to>
    <xdr:cxnSp macro="">
      <xdr:nvCxnSpPr>
        <xdr:cNvPr id="6" name="Straight Connector 24"/>
        <xdr:cNvCxnSpPr/>
      </xdr:nvCxnSpPr>
      <xdr:spPr>
        <a:xfrm flipV="1">
          <a:off x="5302327" y="1514819"/>
          <a:ext cx="226305" cy="19669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3212</xdr:colOff>
      <xdr:row>3</xdr:row>
      <xdr:rowOff>186827</xdr:rowOff>
    </xdr:from>
    <xdr:to>
      <xdr:col>26</xdr:col>
      <xdr:colOff>158138</xdr:colOff>
      <xdr:row>14</xdr:row>
      <xdr:rowOff>186827</xdr:rowOff>
    </xdr:to>
    <xdr:cxnSp macro="">
      <xdr:nvCxnSpPr>
        <xdr:cNvPr id="7" name="Straight Connector 28"/>
        <xdr:cNvCxnSpPr/>
      </xdr:nvCxnSpPr>
      <xdr:spPr>
        <a:xfrm flipH="1" flipV="1">
          <a:off x="3737012" y="139202"/>
          <a:ext cx="1564626" cy="15716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28690</xdr:colOff>
      <xdr:row>10</xdr:row>
      <xdr:rowOff>86069</xdr:rowOff>
    </xdr:from>
    <xdr:to>
      <xdr:col>27</xdr:col>
      <xdr:colOff>28690</xdr:colOff>
      <xdr:row>13</xdr:row>
      <xdr:rowOff>86069</xdr:rowOff>
    </xdr:to>
    <xdr:sp macro="" textlink="">
      <xdr:nvSpPr>
        <xdr:cNvPr id="8" name="Diamond 30"/>
        <xdr:cNvSpPr/>
      </xdr:nvSpPr>
      <xdr:spPr>
        <a:xfrm>
          <a:off x="4905490" y="1086194"/>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25</xdr:col>
      <xdr:colOff>86070</xdr:colOff>
      <xdr:row>12</xdr:row>
      <xdr:rowOff>5737</xdr:rowOff>
    </xdr:from>
    <xdr:to>
      <xdr:col>28</xdr:col>
      <xdr:colOff>86070</xdr:colOff>
      <xdr:row>15</xdr:row>
      <xdr:rowOff>5737</xdr:rowOff>
    </xdr:to>
    <xdr:sp macro="" textlink="">
      <xdr:nvSpPr>
        <xdr:cNvPr id="9" name="Diamond 31"/>
        <xdr:cNvSpPr/>
      </xdr:nvSpPr>
      <xdr:spPr>
        <a:xfrm>
          <a:off x="5105745" y="1291612"/>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0</xdr:col>
      <xdr:colOff>0</xdr:colOff>
      <xdr:row>15</xdr:row>
      <xdr:rowOff>238324</xdr:rowOff>
    </xdr:from>
    <xdr:to>
      <xdr:col>4</xdr:col>
      <xdr:colOff>625569</xdr:colOff>
      <xdr:row>18</xdr:row>
      <xdr:rowOff>188283</xdr:rowOff>
    </xdr:to>
    <xdr:cxnSp macro="">
      <xdr:nvCxnSpPr>
        <xdr:cNvPr id="10" name="Straight Connector 33"/>
        <xdr:cNvCxnSpPr/>
      </xdr:nvCxnSpPr>
      <xdr:spPr>
        <a:xfrm flipH="1" flipV="1">
          <a:off x="0" y="1952824"/>
          <a:ext cx="1959069" cy="19787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7</xdr:row>
      <xdr:rowOff>80331</xdr:rowOff>
    </xdr:from>
    <xdr:to>
      <xdr:col>24</xdr:col>
      <xdr:colOff>0</xdr:colOff>
      <xdr:row>10</xdr:row>
      <xdr:rowOff>80331</xdr:rowOff>
    </xdr:to>
    <xdr:sp macro="" textlink="">
      <xdr:nvSpPr>
        <xdr:cNvPr id="11" name="Diamond 46"/>
        <xdr:cNvSpPr/>
      </xdr:nvSpPr>
      <xdr:spPr>
        <a:xfrm>
          <a:off x="4448175" y="651831"/>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22</xdr:col>
      <xdr:colOff>86070</xdr:colOff>
      <xdr:row>9</xdr:row>
      <xdr:rowOff>11476</xdr:rowOff>
    </xdr:from>
    <xdr:to>
      <xdr:col>25</xdr:col>
      <xdr:colOff>86070</xdr:colOff>
      <xdr:row>12</xdr:row>
      <xdr:rowOff>11475</xdr:rowOff>
    </xdr:to>
    <xdr:sp macro="" textlink="">
      <xdr:nvSpPr>
        <xdr:cNvPr id="12" name="Diamond 47"/>
        <xdr:cNvSpPr/>
      </xdr:nvSpPr>
      <xdr:spPr>
        <a:xfrm>
          <a:off x="4677120" y="868726"/>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19</xdr:col>
      <xdr:colOff>77806</xdr:colOff>
      <xdr:row>8</xdr:row>
      <xdr:rowOff>186828</xdr:rowOff>
    </xdr:from>
    <xdr:to>
      <xdr:col>22</xdr:col>
      <xdr:colOff>77806</xdr:colOff>
      <xdr:row>11</xdr:row>
      <xdr:rowOff>186828</xdr:rowOff>
    </xdr:to>
    <xdr:sp macro="" textlink="">
      <xdr:nvSpPr>
        <xdr:cNvPr id="13" name="Diamond 48"/>
        <xdr:cNvSpPr/>
      </xdr:nvSpPr>
      <xdr:spPr>
        <a:xfrm>
          <a:off x="4240231" y="853578"/>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21</xdr:col>
      <xdr:colOff>18592</xdr:colOff>
      <xdr:row>10</xdr:row>
      <xdr:rowOff>72068</xdr:rowOff>
    </xdr:from>
    <xdr:to>
      <xdr:col>24</xdr:col>
      <xdr:colOff>18592</xdr:colOff>
      <xdr:row>13</xdr:row>
      <xdr:rowOff>72068</xdr:rowOff>
    </xdr:to>
    <xdr:sp macro="" textlink="">
      <xdr:nvSpPr>
        <xdr:cNvPr id="14" name="Diamond 49"/>
        <xdr:cNvSpPr/>
      </xdr:nvSpPr>
      <xdr:spPr>
        <a:xfrm>
          <a:off x="4466767" y="1072193"/>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16</xdr:col>
      <xdr:colOff>77806</xdr:colOff>
      <xdr:row>6</xdr:row>
      <xdr:rowOff>3214</xdr:rowOff>
    </xdr:from>
    <xdr:to>
      <xdr:col>19</xdr:col>
      <xdr:colOff>77806</xdr:colOff>
      <xdr:row>9</xdr:row>
      <xdr:rowOff>3214</xdr:rowOff>
    </xdr:to>
    <xdr:sp macro="" textlink="">
      <xdr:nvSpPr>
        <xdr:cNvPr id="15" name="Diamond 50"/>
        <xdr:cNvSpPr/>
      </xdr:nvSpPr>
      <xdr:spPr>
        <a:xfrm>
          <a:off x="3811606" y="431839"/>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17</xdr:col>
      <xdr:colOff>158139</xdr:colOff>
      <xdr:row>7</xdr:row>
      <xdr:rowOff>100758</xdr:rowOff>
    </xdr:from>
    <xdr:to>
      <xdr:col>20</xdr:col>
      <xdr:colOff>158139</xdr:colOff>
      <xdr:row>10</xdr:row>
      <xdr:rowOff>100758</xdr:rowOff>
    </xdr:to>
    <xdr:sp macro="" textlink="">
      <xdr:nvSpPr>
        <xdr:cNvPr id="16" name="Diamond 51"/>
        <xdr:cNvSpPr/>
      </xdr:nvSpPr>
      <xdr:spPr>
        <a:xfrm>
          <a:off x="4015764" y="672258"/>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a:t>
          </a:r>
        </a:p>
      </xdr:txBody>
    </xdr:sp>
    <xdr:clientData/>
  </xdr:twoCellAnchor>
  <xdr:twoCellAnchor>
    <xdr:from>
      <xdr:col>22</xdr:col>
      <xdr:colOff>80331</xdr:colOff>
      <xdr:row>11</xdr:row>
      <xdr:rowOff>177877</xdr:rowOff>
    </xdr:from>
    <xdr:to>
      <xdr:col>25</xdr:col>
      <xdr:colOff>80331</xdr:colOff>
      <xdr:row>14</xdr:row>
      <xdr:rowOff>177876</xdr:rowOff>
    </xdr:to>
    <xdr:sp macro="" textlink="">
      <xdr:nvSpPr>
        <xdr:cNvPr id="17" name="Diamond 52"/>
        <xdr:cNvSpPr/>
      </xdr:nvSpPr>
      <xdr:spPr>
        <a:xfrm>
          <a:off x="4671381" y="1282777"/>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18</xdr:col>
      <xdr:colOff>18592</xdr:colOff>
      <xdr:row>10</xdr:row>
      <xdr:rowOff>65643</xdr:rowOff>
    </xdr:from>
    <xdr:to>
      <xdr:col>21</xdr:col>
      <xdr:colOff>18592</xdr:colOff>
      <xdr:row>13</xdr:row>
      <xdr:rowOff>65643</xdr:rowOff>
    </xdr:to>
    <xdr:sp macro="" textlink="">
      <xdr:nvSpPr>
        <xdr:cNvPr id="18" name="Diamond 53"/>
        <xdr:cNvSpPr/>
      </xdr:nvSpPr>
      <xdr:spPr>
        <a:xfrm>
          <a:off x="4038142" y="1065768"/>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19</xdr:col>
      <xdr:colOff>77808</xdr:colOff>
      <xdr:row>11</xdr:row>
      <xdr:rowOff>186139</xdr:rowOff>
    </xdr:from>
    <xdr:to>
      <xdr:col>22</xdr:col>
      <xdr:colOff>77808</xdr:colOff>
      <xdr:row>14</xdr:row>
      <xdr:rowOff>186138</xdr:rowOff>
    </xdr:to>
    <xdr:sp macro="" textlink="">
      <xdr:nvSpPr>
        <xdr:cNvPr id="19" name="Diamond 54"/>
        <xdr:cNvSpPr/>
      </xdr:nvSpPr>
      <xdr:spPr>
        <a:xfrm>
          <a:off x="4240233" y="1281514"/>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a:t>
          </a:r>
        </a:p>
      </xdr:txBody>
    </xdr:sp>
    <xdr:clientData/>
  </xdr:twoCellAnchor>
  <xdr:twoCellAnchor>
    <xdr:from>
      <xdr:col>14</xdr:col>
      <xdr:colOff>158138</xdr:colOff>
      <xdr:row>7</xdr:row>
      <xdr:rowOff>94332</xdr:rowOff>
    </xdr:from>
    <xdr:to>
      <xdr:col>17</xdr:col>
      <xdr:colOff>158139</xdr:colOff>
      <xdr:row>10</xdr:row>
      <xdr:rowOff>94332</xdr:rowOff>
    </xdr:to>
    <xdr:sp macro="" textlink="">
      <xdr:nvSpPr>
        <xdr:cNvPr id="20" name="Diamond 55"/>
        <xdr:cNvSpPr/>
      </xdr:nvSpPr>
      <xdr:spPr>
        <a:xfrm>
          <a:off x="3587138" y="665832"/>
          <a:ext cx="428626"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16</xdr:col>
      <xdr:colOff>77808</xdr:colOff>
      <xdr:row>9</xdr:row>
      <xdr:rowOff>2525</xdr:rowOff>
    </xdr:from>
    <xdr:to>
      <xdr:col>19</xdr:col>
      <xdr:colOff>77808</xdr:colOff>
      <xdr:row>12</xdr:row>
      <xdr:rowOff>2524</xdr:rowOff>
    </xdr:to>
    <xdr:sp macro="" textlink="">
      <xdr:nvSpPr>
        <xdr:cNvPr id="21" name="Diamond 56"/>
        <xdr:cNvSpPr/>
      </xdr:nvSpPr>
      <xdr:spPr>
        <a:xfrm>
          <a:off x="3811608" y="859775"/>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a:t>
          </a:r>
        </a:p>
      </xdr:txBody>
    </xdr:sp>
    <xdr:clientData/>
  </xdr:twoCellAnchor>
  <xdr:twoCellAnchor>
    <xdr:from>
      <xdr:col>13</xdr:col>
      <xdr:colOff>69544</xdr:colOff>
      <xdr:row>8</xdr:row>
      <xdr:rowOff>177877</xdr:rowOff>
    </xdr:from>
    <xdr:to>
      <xdr:col>16</xdr:col>
      <xdr:colOff>69544</xdr:colOff>
      <xdr:row>11</xdr:row>
      <xdr:rowOff>177877</xdr:rowOff>
    </xdr:to>
    <xdr:sp macro="" textlink="">
      <xdr:nvSpPr>
        <xdr:cNvPr id="22" name="Diamond 57"/>
        <xdr:cNvSpPr/>
      </xdr:nvSpPr>
      <xdr:spPr>
        <a:xfrm>
          <a:off x="3374719" y="854152"/>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15</xdr:col>
      <xdr:colOff>8378</xdr:colOff>
      <xdr:row>10</xdr:row>
      <xdr:rowOff>68855</xdr:rowOff>
    </xdr:from>
    <xdr:to>
      <xdr:col>18</xdr:col>
      <xdr:colOff>8379</xdr:colOff>
      <xdr:row>13</xdr:row>
      <xdr:rowOff>68855</xdr:rowOff>
    </xdr:to>
    <xdr:sp macro="" textlink="">
      <xdr:nvSpPr>
        <xdr:cNvPr id="23" name="Diamond 58"/>
        <xdr:cNvSpPr/>
      </xdr:nvSpPr>
      <xdr:spPr>
        <a:xfrm>
          <a:off x="3599303" y="1068980"/>
          <a:ext cx="428626"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13</xdr:col>
      <xdr:colOff>75282</xdr:colOff>
      <xdr:row>6</xdr:row>
      <xdr:rowOff>1</xdr:rowOff>
    </xdr:from>
    <xdr:to>
      <xdr:col>16</xdr:col>
      <xdr:colOff>75282</xdr:colOff>
      <xdr:row>9</xdr:row>
      <xdr:rowOff>1</xdr:rowOff>
    </xdr:to>
    <xdr:sp macro="" textlink="">
      <xdr:nvSpPr>
        <xdr:cNvPr id="24" name="Diamond 59"/>
        <xdr:cNvSpPr/>
      </xdr:nvSpPr>
      <xdr:spPr>
        <a:xfrm>
          <a:off x="3380457" y="428626"/>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11</xdr:col>
      <xdr:colOff>140351</xdr:colOff>
      <xdr:row>7</xdr:row>
      <xdr:rowOff>74594</xdr:rowOff>
    </xdr:from>
    <xdr:to>
      <xdr:col>14</xdr:col>
      <xdr:colOff>140351</xdr:colOff>
      <xdr:row>10</xdr:row>
      <xdr:rowOff>74594</xdr:rowOff>
    </xdr:to>
    <xdr:sp macro="" textlink="">
      <xdr:nvSpPr>
        <xdr:cNvPr id="25" name="Diamond 60"/>
        <xdr:cNvSpPr/>
      </xdr:nvSpPr>
      <xdr:spPr>
        <a:xfrm>
          <a:off x="3159776" y="646094"/>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16</xdr:col>
      <xdr:colOff>72069</xdr:colOff>
      <xdr:row>11</xdr:row>
      <xdr:rowOff>168926</xdr:rowOff>
    </xdr:from>
    <xdr:to>
      <xdr:col>19</xdr:col>
      <xdr:colOff>72069</xdr:colOff>
      <xdr:row>14</xdr:row>
      <xdr:rowOff>168925</xdr:rowOff>
    </xdr:to>
    <xdr:sp macro="" textlink="">
      <xdr:nvSpPr>
        <xdr:cNvPr id="26" name="Diamond 61"/>
        <xdr:cNvSpPr/>
      </xdr:nvSpPr>
      <xdr:spPr>
        <a:xfrm>
          <a:off x="3805869" y="1283351"/>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14</xdr:col>
      <xdr:colOff>135875</xdr:colOff>
      <xdr:row>4</xdr:row>
      <xdr:rowOff>77808</xdr:rowOff>
    </xdr:from>
    <xdr:to>
      <xdr:col>17</xdr:col>
      <xdr:colOff>135876</xdr:colOff>
      <xdr:row>7</xdr:row>
      <xdr:rowOff>77807</xdr:rowOff>
    </xdr:to>
    <xdr:sp macro="" textlink="">
      <xdr:nvSpPr>
        <xdr:cNvPr id="27" name="Diamond 62"/>
        <xdr:cNvSpPr/>
      </xdr:nvSpPr>
      <xdr:spPr>
        <a:xfrm>
          <a:off x="3583925" y="220683"/>
          <a:ext cx="428626"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19</xdr:col>
      <xdr:colOff>81708</xdr:colOff>
      <xdr:row>6</xdr:row>
      <xdr:rowOff>17903</xdr:rowOff>
    </xdr:from>
    <xdr:to>
      <xdr:col>22</xdr:col>
      <xdr:colOff>81708</xdr:colOff>
      <xdr:row>9</xdr:row>
      <xdr:rowOff>17903</xdr:rowOff>
    </xdr:to>
    <xdr:sp macro="" textlink="">
      <xdr:nvSpPr>
        <xdr:cNvPr id="28" name="Diamond 63"/>
        <xdr:cNvSpPr/>
      </xdr:nvSpPr>
      <xdr:spPr>
        <a:xfrm>
          <a:off x="4244133" y="446528"/>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17</xdr:col>
      <xdr:colOff>142302</xdr:colOff>
      <xdr:row>4</xdr:row>
      <xdr:rowOff>78495</xdr:rowOff>
    </xdr:from>
    <xdr:to>
      <xdr:col>20</xdr:col>
      <xdr:colOff>142302</xdr:colOff>
      <xdr:row>7</xdr:row>
      <xdr:rowOff>78494</xdr:rowOff>
    </xdr:to>
    <xdr:sp macro="" textlink="">
      <xdr:nvSpPr>
        <xdr:cNvPr id="29" name="Diamond 64"/>
        <xdr:cNvSpPr/>
      </xdr:nvSpPr>
      <xdr:spPr>
        <a:xfrm>
          <a:off x="4018977" y="221370"/>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a:t>
          </a:r>
        </a:p>
      </xdr:txBody>
    </xdr:sp>
    <xdr:clientData/>
  </xdr:twoCellAnchor>
  <xdr:twoCellAnchor>
    <xdr:from>
      <xdr:col>16</xdr:col>
      <xdr:colOff>76660</xdr:colOff>
      <xdr:row>3</xdr:row>
      <xdr:rowOff>0</xdr:rowOff>
    </xdr:from>
    <xdr:to>
      <xdr:col>19</xdr:col>
      <xdr:colOff>76660</xdr:colOff>
      <xdr:row>6</xdr:row>
      <xdr:rowOff>0</xdr:rowOff>
    </xdr:to>
    <xdr:sp macro="" textlink="">
      <xdr:nvSpPr>
        <xdr:cNvPr id="30" name="Diamond 65"/>
        <xdr:cNvSpPr/>
      </xdr:nvSpPr>
      <xdr:spPr>
        <a:xfrm>
          <a:off x="3810460" y="0"/>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11</xdr:col>
      <xdr:colOff>147351</xdr:colOff>
      <xdr:row>10</xdr:row>
      <xdr:rowOff>77807</xdr:rowOff>
    </xdr:from>
    <xdr:to>
      <xdr:col>14</xdr:col>
      <xdr:colOff>147351</xdr:colOff>
      <xdr:row>13</xdr:row>
      <xdr:rowOff>77807</xdr:rowOff>
    </xdr:to>
    <xdr:sp macro="" textlink="">
      <xdr:nvSpPr>
        <xdr:cNvPr id="31" name="Diamond 66"/>
        <xdr:cNvSpPr/>
      </xdr:nvSpPr>
      <xdr:spPr>
        <a:xfrm>
          <a:off x="3166776" y="1077932"/>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13</xdr:col>
      <xdr:colOff>67021</xdr:colOff>
      <xdr:row>11</xdr:row>
      <xdr:rowOff>175352</xdr:rowOff>
    </xdr:from>
    <xdr:to>
      <xdr:col>16</xdr:col>
      <xdr:colOff>67021</xdr:colOff>
      <xdr:row>14</xdr:row>
      <xdr:rowOff>175351</xdr:rowOff>
    </xdr:to>
    <xdr:sp macro="" textlink="">
      <xdr:nvSpPr>
        <xdr:cNvPr id="32" name="Diamond 67"/>
        <xdr:cNvSpPr/>
      </xdr:nvSpPr>
      <xdr:spPr>
        <a:xfrm>
          <a:off x="3372196" y="1289777"/>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10</xdr:col>
      <xdr:colOff>67021</xdr:colOff>
      <xdr:row>8</xdr:row>
      <xdr:rowOff>181090</xdr:rowOff>
    </xdr:from>
    <xdr:to>
      <xdr:col>13</xdr:col>
      <xdr:colOff>67021</xdr:colOff>
      <xdr:row>11</xdr:row>
      <xdr:rowOff>181090</xdr:rowOff>
    </xdr:to>
    <xdr:sp macro="" textlink="">
      <xdr:nvSpPr>
        <xdr:cNvPr id="33" name="Diamond 68"/>
        <xdr:cNvSpPr/>
      </xdr:nvSpPr>
      <xdr:spPr>
        <a:xfrm>
          <a:off x="2943571" y="857365"/>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10</xdr:col>
      <xdr:colOff>64495</xdr:colOff>
      <xdr:row>11</xdr:row>
      <xdr:rowOff>184304</xdr:rowOff>
    </xdr:from>
    <xdr:to>
      <xdr:col>13</xdr:col>
      <xdr:colOff>64495</xdr:colOff>
      <xdr:row>14</xdr:row>
      <xdr:rowOff>184303</xdr:rowOff>
    </xdr:to>
    <xdr:sp macro="" textlink="">
      <xdr:nvSpPr>
        <xdr:cNvPr id="34" name="Diamond 69"/>
        <xdr:cNvSpPr/>
      </xdr:nvSpPr>
      <xdr:spPr>
        <a:xfrm>
          <a:off x="2941045" y="1289204"/>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a:t>
          </a:r>
        </a:p>
      </xdr:txBody>
    </xdr:sp>
    <xdr:clientData/>
  </xdr:twoCellAnchor>
  <xdr:twoCellAnchor>
    <xdr:from>
      <xdr:col>8</xdr:col>
      <xdr:colOff>127613</xdr:colOff>
      <xdr:row>10</xdr:row>
      <xdr:rowOff>81020</xdr:rowOff>
    </xdr:from>
    <xdr:to>
      <xdr:col>11</xdr:col>
      <xdr:colOff>127613</xdr:colOff>
      <xdr:row>13</xdr:row>
      <xdr:rowOff>81020</xdr:rowOff>
    </xdr:to>
    <xdr:sp macro="" textlink="">
      <xdr:nvSpPr>
        <xdr:cNvPr id="35" name="Diamond 70"/>
        <xdr:cNvSpPr/>
      </xdr:nvSpPr>
      <xdr:spPr>
        <a:xfrm>
          <a:off x="2718413" y="1081145"/>
          <a:ext cx="428625" cy="428625"/>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twoCellAnchor>
    <xdr:from>
      <xdr:col>7</xdr:col>
      <xdr:colOff>73447</xdr:colOff>
      <xdr:row>11</xdr:row>
      <xdr:rowOff>181779</xdr:rowOff>
    </xdr:from>
    <xdr:to>
      <xdr:col>10</xdr:col>
      <xdr:colOff>73447</xdr:colOff>
      <xdr:row>14</xdr:row>
      <xdr:rowOff>181778</xdr:rowOff>
    </xdr:to>
    <xdr:sp macro="" textlink="">
      <xdr:nvSpPr>
        <xdr:cNvPr id="36" name="Diamond 71"/>
        <xdr:cNvSpPr/>
      </xdr:nvSpPr>
      <xdr:spPr>
        <a:xfrm>
          <a:off x="2521372" y="1286679"/>
          <a:ext cx="428625" cy="428624"/>
        </a:xfrm>
        <a:prstGeom prst="diamon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a-DK" sz="1100"/>
            <a:t>0</a:t>
          </a:r>
        </a:p>
      </xdr:txBody>
    </xdr:sp>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6</xdr:col>
      <xdr:colOff>1219200</xdr:colOff>
      <xdr:row>7</xdr:row>
      <xdr:rowOff>19050</xdr:rowOff>
    </xdr:from>
    <xdr:to>
      <xdr:col>6</xdr:col>
      <xdr:colOff>1515341</xdr:colOff>
      <xdr:row>8</xdr:row>
      <xdr:rowOff>0</xdr:rowOff>
    </xdr:to>
    <xdr:pic macro="[0]!Produktionslayout">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86425" y="1609725"/>
          <a:ext cx="296141" cy="257175"/>
        </a:xfrm>
        <a:prstGeom prst="rect">
          <a:avLst/>
        </a:prstGeom>
      </xdr:spPr>
    </xdr:pic>
    <xdr:clientData/>
  </xdr:twoCellAnchor>
  <xdr:twoCellAnchor editAs="oneCell">
    <xdr:from>
      <xdr:col>6</xdr:col>
      <xdr:colOff>1219200</xdr:colOff>
      <xdr:row>5</xdr:row>
      <xdr:rowOff>190500</xdr:rowOff>
    </xdr:from>
    <xdr:to>
      <xdr:col>6</xdr:col>
      <xdr:colOff>1515341</xdr:colOff>
      <xdr:row>7</xdr:row>
      <xdr:rowOff>9525</xdr:rowOff>
    </xdr:to>
    <xdr:pic macro="[0]!Flow">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86425" y="1343025"/>
          <a:ext cx="296141" cy="257175"/>
        </a:xfrm>
        <a:prstGeom prst="rect">
          <a:avLst/>
        </a:prstGeom>
      </xdr:spPr>
    </xdr:pic>
    <xdr:clientData/>
  </xdr:twoCellAnchor>
  <xdr:twoCellAnchor editAs="oneCell">
    <xdr:from>
      <xdr:col>6</xdr:col>
      <xdr:colOff>1209675</xdr:colOff>
      <xdr:row>8</xdr:row>
      <xdr:rowOff>38100</xdr:rowOff>
    </xdr:from>
    <xdr:to>
      <xdr:col>6</xdr:col>
      <xdr:colOff>1505816</xdr:colOff>
      <xdr:row>9</xdr:row>
      <xdr:rowOff>19050</xdr:rowOff>
    </xdr:to>
    <xdr:pic macro="[0]!Gantt">
      <xdr:nvPicPr>
        <xdr:cNvPr id="4" name="Billed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76900" y="2209800"/>
          <a:ext cx="296141" cy="257175"/>
        </a:xfrm>
        <a:prstGeom prst="rect">
          <a:avLst/>
        </a:prstGeom>
      </xdr:spPr>
    </xdr:pic>
    <xdr:clientData/>
  </xdr:twoCellAnchor>
  <xdr:twoCellAnchor editAs="oneCell">
    <xdr:from>
      <xdr:col>6</xdr:col>
      <xdr:colOff>1247775</xdr:colOff>
      <xdr:row>16</xdr:row>
      <xdr:rowOff>180975</xdr:rowOff>
    </xdr:from>
    <xdr:to>
      <xdr:col>6</xdr:col>
      <xdr:colOff>1543916</xdr:colOff>
      <xdr:row>16</xdr:row>
      <xdr:rowOff>438150</xdr:rowOff>
    </xdr:to>
    <xdr:pic macro="[0]!Priser">
      <xdr:nvPicPr>
        <xdr:cNvPr id="5" name="Billed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00" y="416242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7" name="Billede 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xdr:from>
      <xdr:col>1</xdr:col>
      <xdr:colOff>276225</xdr:colOff>
      <xdr:row>4</xdr:row>
      <xdr:rowOff>295275</xdr:rowOff>
    </xdr:from>
    <xdr:to>
      <xdr:col>1</xdr:col>
      <xdr:colOff>904875</xdr:colOff>
      <xdr:row>4</xdr:row>
      <xdr:rowOff>504825</xdr:rowOff>
    </xdr:to>
    <xdr:sp macro="" textlink="">
      <xdr:nvSpPr>
        <xdr:cNvPr id="68609" name="Ellipse 3"/>
        <xdr:cNvSpPr>
          <a:spLocks noChangeArrowheads="1"/>
        </xdr:cNvSpPr>
      </xdr:nvSpPr>
      <xdr:spPr bwMode="auto">
        <a:xfrm>
          <a:off x="885825" y="2028825"/>
          <a:ext cx="628650" cy="209550"/>
        </a:xfrm>
        <a:prstGeom prst="ellipse">
          <a:avLst/>
        </a:prstGeom>
        <a:noFill/>
        <a:ln w="12700">
          <a:solidFill>
            <a:srgbClr val="8D0C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0" tIns="0" rIns="0" bIns="0" anchor="t" upright="1"/>
        <a:lstStyle/>
        <a:p>
          <a:pPr algn="l" rtl="0">
            <a:defRPr sz="1000"/>
          </a:pPr>
          <a:r>
            <a:rPr lang="da-DK" sz="800" b="0" i="0" u="none" strike="noStrike" baseline="0">
              <a:solidFill>
                <a:srgbClr val="000000"/>
              </a:solidFill>
              <a:latin typeface="Calibri"/>
            </a:rPr>
            <a:t>Start/slut</a:t>
          </a:r>
          <a:endParaRPr lang="da-DK" sz="800" b="0" i="0" u="none" strike="noStrike" baseline="0">
            <a:solidFill>
              <a:srgbClr val="000000"/>
            </a:solidFill>
            <a:latin typeface="Times New Roman"/>
            <a:cs typeface="Times New Roman"/>
          </a:endParaRPr>
        </a:p>
        <a:p>
          <a:pPr algn="l" rtl="0">
            <a:defRPr sz="1000"/>
          </a:pPr>
          <a:endParaRPr lang="da-DK" sz="1100" b="0" i="0" u="none" strike="noStrike" baseline="0">
            <a:solidFill>
              <a:srgbClr val="000000"/>
            </a:solidFill>
            <a:latin typeface="Times New Roman"/>
            <a:cs typeface="Times New Roman"/>
          </a:endParaRPr>
        </a:p>
        <a:p>
          <a:pPr algn="l" rtl="0">
            <a:defRPr sz="1000"/>
          </a:pPr>
          <a:endParaRPr lang="da-DK" sz="1100" b="0" i="0" u="none" strike="noStrike" baseline="0">
            <a:solidFill>
              <a:srgbClr val="000000"/>
            </a:solidFill>
            <a:latin typeface="Times New Roman"/>
            <a:cs typeface="Times New Roman"/>
          </a:endParaRPr>
        </a:p>
      </xdr:txBody>
    </xdr:sp>
    <xdr:clientData/>
  </xdr:twoCellAnchor>
  <xdr:twoCellAnchor>
    <xdr:from>
      <xdr:col>1</xdr:col>
      <xdr:colOff>1000125</xdr:colOff>
      <xdr:row>4</xdr:row>
      <xdr:rowOff>333375</xdr:rowOff>
    </xdr:from>
    <xdr:to>
      <xdr:col>1</xdr:col>
      <xdr:colOff>1695450</xdr:colOff>
      <xdr:row>4</xdr:row>
      <xdr:rowOff>504825</xdr:rowOff>
    </xdr:to>
    <xdr:sp macro="" textlink="">
      <xdr:nvSpPr>
        <xdr:cNvPr id="68610" name="Alternativ proces 2"/>
        <xdr:cNvSpPr>
          <a:spLocks noChangeArrowheads="1"/>
        </xdr:cNvSpPr>
      </xdr:nvSpPr>
      <xdr:spPr bwMode="auto">
        <a:xfrm>
          <a:off x="1609725" y="2066925"/>
          <a:ext cx="695325" cy="171450"/>
        </a:xfrm>
        <a:prstGeom prst="flowChartAlternateProcess">
          <a:avLst/>
        </a:pr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0" tIns="0" rIns="0" bIns="0" anchor="t" upright="1"/>
        <a:lstStyle/>
        <a:p>
          <a:pPr algn="l" rtl="0">
            <a:defRPr sz="1000"/>
          </a:pPr>
          <a:r>
            <a:rPr lang="da-DK" sz="800" b="0" i="0" u="none" strike="noStrike" baseline="0">
              <a:solidFill>
                <a:srgbClr val="000000"/>
              </a:solidFill>
              <a:latin typeface="Calibri"/>
            </a:rPr>
            <a:t>Proces</a:t>
          </a:r>
          <a:endParaRPr lang="da-DK" sz="800" b="0" i="0" u="none" strike="noStrike" baseline="0">
            <a:solidFill>
              <a:srgbClr val="000000"/>
            </a:solidFill>
            <a:latin typeface="Times New Roman"/>
            <a:cs typeface="Times New Roman"/>
          </a:endParaRPr>
        </a:p>
        <a:p>
          <a:pPr algn="l" rtl="0">
            <a:defRPr sz="1000"/>
          </a:pPr>
          <a:endParaRPr lang="da-DK" sz="800" b="0" i="0" u="none" strike="noStrike" baseline="0">
            <a:solidFill>
              <a:srgbClr val="000000"/>
            </a:solidFill>
            <a:latin typeface="Times New Roman"/>
            <a:cs typeface="Times New Roman"/>
          </a:endParaRPr>
        </a:p>
      </xdr:txBody>
    </xdr:sp>
    <xdr:clientData/>
  </xdr:twoCellAnchor>
  <xdr:twoCellAnchor>
    <xdr:from>
      <xdr:col>1</xdr:col>
      <xdr:colOff>1981200</xdr:colOff>
      <xdr:row>4</xdr:row>
      <xdr:rowOff>295275</xdr:rowOff>
    </xdr:from>
    <xdr:to>
      <xdr:col>1</xdr:col>
      <xdr:colOff>2657475</xdr:colOff>
      <xdr:row>4</xdr:row>
      <xdr:rowOff>581025</xdr:rowOff>
    </xdr:to>
    <xdr:sp macro="" textlink="">
      <xdr:nvSpPr>
        <xdr:cNvPr id="68611" name="Rombe 4"/>
        <xdr:cNvSpPr>
          <a:spLocks noChangeArrowheads="1"/>
        </xdr:cNvSpPr>
      </xdr:nvSpPr>
      <xdr:spPr bwMode="auto">
        <a:xfrm>
          <a:off x="2590800" y="2028825"/>
          <a:ext cx="676275" cy="285750"/>
        </a:xfrm>
        <a:prstGeom prst="diamond">
          <a:avLst/>
        </a:pr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0" tIns="0" rIns="0" bIns="0" anchor="t" upright="1"/>
        <a:lstStyle/>
        <a:p>
          <a:pPr algn="l" rtl="0">
            <a:defRPr sz="1000"/>
          </a:pPr>
          <a:r>
            <a:rPr lang="da-DK" sz="800" b="0" i="0" u="none" strike="noStrike" baseline="0">
              <a:solidFill>
                <a:srgbClr val="000000"/>
              </a:solidFill>
              <a:latin typeface="Calibri"/>
            </a:rPr>
            <a:t>Valg</a:t>
          </a:r>
          <a:endParaRPr lang="da-DK" sz="800" b="0" i="0" u="none" strike="noStrike" baseline="0">
            <a:solidFill>
              <a:srgbClr val="000000"/>
            </a:solidFill>
            <a:latin typeface="Times New Roman"/>
            <a:cs typeface="Times New Roman"/>
          </a:endParaRPr>
        </a:p>
        <a:p>
          <a:pPr algn="l" rtl="0">
            <a:defRPr sz="1000"/>
          </a:pPr>
          <a:endParaRPr lang="da-DK" sz="1100" b="0" i="0" u="none" strike="noStrike" baseline="0">
            <a:solidFill>
              <a:srgbClr val="000000"/>
            </a:solidFill>
            <a:latin typeface="Times New Roman"/>
            <a:cs typeface="Times New Roman"/>
          </a:endParaRPr>
        </a:p>
        <a:p>
          <a:pPr algn="l" rtl="0">
            <a:defRPr sz="1000"/>
          </a:pPr>
          <a:endParaRPr lang="da-DK" sz="1100" b="0" i="0" u="none" strike="noStrike" baseline="0">
            <a:solidFill>
              <a:srgbClr val="000000"/>
            </a:solidFill>
            <a:latin typeface="Times New Roman"/>
            <a:cs typeface="Times New Roman"/>
          </a:endParaRPr>
        </a:p>
      </xdr:txBody>
    </xdr:sp>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6" name="Billed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xdr:from>
      <xdr:col>14</xdr:col>
      <xdr:colOff>256083</xdr:colOff>
      <xdr:row>6</xdr:row>
      <xdr:rowOff>0</xdr:rowOff>
    </xdr:from>
    <xdr:to>
      <xdr:col>15</xdr:col>
      <xdr:colOff>35718</xdr:colOff>
      <xdr:row>6</xdr:row>
      <xdr:rowOff>2463</xdr:rowOff>
    </xdr:to>
    <xdr:sp macro="" textlink="">
      <xdr:nvSpPr>
        <xdr:cNvPr id="4" name="Rombe 3"/>
        <xdr:cNvSpPr/>
      </xdr:nvSpPr>
      <xdr:spPr bwMode="auto">
        <a:xfrm>
          <a:off x="6399708" y="381000"/>
          <a:ext cx="36810" cy="2463"/>
        </a:xfrm>
        <a:prstGeom prst="diamond">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da-DK" sz="1100"/>
        </a:p>
      </xdr:txBody>
    </xdr:sp>
    <xdr:clientData/>
  </xdr:twoCellAnchor>
  <xdr:twoCellAnchor>
    <xdr:from>
      <xdr:col>46</xdr:col>
      <xdr:colOff>298946</xdr:colOff>
      <xdr:row>18</xdr:row>
      <xdr:rowOff>153298</xdr:rowOff>
    </xdr:from>
    <xdr:to>
      <xdr:col>47</xdr:col>
      <xdr:colOff>98921</xdr:colOff>
      <xdr:row>19</xdr:row>
      <xdr:rowOff>0</xdr:rowOff>
    </xdr:to>
    <xdr:sp macro="" textlink="">
      <xdr:nvSpPr>
        <xdr:cNvPr id="5" name="Rombe 4"/>
        <xdr:cNvSpPr/>
      </xdr:nvSpPr>
      <xdr:spPr bwMode="auto">
        <a:xfrm>
          <a:off x="14634071" y="2591698"/>
          <a:ext cx="95250" cy="18152"/>
        </a:xfrm>
        <a:prstGeom prst="diamond">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da-DK" sz="1100"/>
        </a:p>
      </xdr:txBody>
    </xdr:sp>
    <xdr:clientData/>
  </xdr:twoCellAnchor>
  <xdr:twoCellAnchor>
    <xdr:from>
      <xdr:col>18</xdr:col>
      <xdr:colOff>273844</xdr:colOff>
      <xdr:row>6</xdr:row>
      <xdr:rowOff>0</xdr:rowOff>
    </xdr:from>
    <xdr:to>
      <xdr:col>19</xdr:col>
      <xdr:colOff>53479</xdr:colOff>
      <xdr:row>6</xdr:row>
      <xdr:rowOff>2464</xdr:rowOff>
    </xdr:to>
    <xdr:sp macro="" textlink="">
      <xdr:nvSpPr>
        <xdr:cNvPr id="6" name="Rombe 5"/>
        <xdr:cNvSpPr/>
      </xdr:nvSpPr>
      <xdr:spPr bwMode="auto">
        <a:xfrm>
          <a:off x="7427119" y="381000"/>
          <a:ext cx="55860" cy="2464"/>
        </a:xfrm>
        <a:prstGeom prst="diamond">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da-DK" sz="1100"/>
        </a:p>
      </xdr:txBody>
    </xdr:sp>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4</xdr:col>
      <xdr:colOff>895350</xdr:colOff>
      <xdr:row>8</xdr:row>
      <xdr:rowOff>38100</xdr:rowOff>
    </xdr:from>
    <xdr:to>
      <xdr:col>4</xdr:col>
      <xdr:colOff>1191491</xdr:colOff>
      <xdr:row>9</xdr:row>
      <xdr:rowOff>19050</xdr:rowOff>
    </xdr:to>
    <xdr:pic macro="[0]!Grafisk_design">
      <xdr:nvPicPr>
        <xdr:cNvPr id="2" name="Billed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96050" y="4219575"/>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4" name="Billed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2</xdr:col>
      <xdr:colOff>3295650</xdr:colOff>
      <xdr:row>13</xdr:row>
      <xdr:rowOff>28575</xdr:rowOff>
    </xdr:from>
    <xdr:to>
      <xdr:col>2</xdr:col>
      <xdr:colOff>3591791</xdr:colOff>
      <xdr:row>13</xdr:row>
      <xdr:rowOff>285750</xdr:rowOff>
    </xdr:to>
    <xdr:pic macro="[0]!Etableringsbudget">
      <xdr:nvPicPr>
        <xdr:cNvPr id="3" name="Billed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48400" y="9496425"/>
          <a:ext cx="296141" cy="257175"/>
        </a:xfrm>
        <a:prstGeom prst="rect">
          <a:avLst/>
        </a:prstGeom>
      </xdr:spPr>
    </xdr:pic>
    <xdr:clientData/>
  </xdr:twoCellAnchor>
  <xdr:twoCellAnchor editAs="oneCell">
    <xdr:from>
      <xdr:col>2</xdr:col>
      <xdr:colOff>3286125</xdr:colOff>
      <xdr:row>12</xdr:row>
      <xdr:rowOff>57150</xdr:rowOff>
    </xdr:from>
    <xdr:to>
      <xdr:col>2</xdr:col>
      <xdr:colOff>3582266</xdr:colOff>
      <xdr:row>12</xdr:row>
      <xdr:rowOff>314325</xdr:rowOff>
    </xdr:to>
    <xdr:pic macro="[0]!Omsætningsbudget">
      <xdr:nvPicPr>
        <xdr:cNvPr id="7" name="Billed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38875" y="9153525"/>
          <a:ext cx="296141" cy="257175"/>
        </a:xfrm>
        <a:prstGeom prst="rect">
          <a:avLst/>
        </a:prstGeom>
      </xdr:spPr>
    </xdr:pic>
    <xdr:clientData/>
  </xdr:twoCellAnchor>
  <xdr:twoCellAnchor editAs="oneCell">
    <xdr:from>
      <xdr:col>2</xdr:col>
      <xdr:colOff>3305175</xdr:colOff>
      <xdr:row>14</xdr:row>
      <xdr:rowOff>66675</xdr:rowOff>
    </xdr:from>
    <xdr:to>
      <xdr:col>2</xdr:col>
      <xdr:colOff>3601316</xdr:colOff>
      <xdr:row>14</xdr:row>
      <xdr:rowOff>323850</xdr:rowOff>
    </xdr:to>
    <xdr:pic macro="[0]!Faste_udgifter">
      <xdr:nvPicPr>
        <xdr:cNvPr id="8" name="Billed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57925" y="9906000"/>
          <a:ext cx="296141" cy="257175"/>
        </a:xfrm>
        <a:prstGeom prst="rect">
          <a:avLst/>
        </a:prstGeom>
      </xdr:spPr>
    </xdr:pic>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9" name="Billede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152400</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xdr:from>
      <xdr:col>1</xdr:col>
      <xdr:colOff>1223962</xdr:colOff>
      <xdr:row>11</xdr:row>
      <xdr:rowOff>47625</xdr:rowOff>
    </xdr:from>
    <xdr:to>
      <xdr:col>1</xdr:col>
      <xdr:colOff>4343400</xdr:colOff>
      <xdr:row>11</xdr:row>
      <xdr:rowOff>2995612</xdr:rowOff>
    </xdr:to>
    <xdr:graphicFrame macro="">
      <xdr:nvGraphicFramePr>
        <xdr:cNvPr id="2" name="Diagram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0</xdr:col>
      <xdr:colOff>0</xdr:colOff>
      <xdr:row>0</xdr:row>
      <xdr:rowOff>0</xdr:rowOff>
    </xdr:from>
    <xdr:to>
      <xdr:col>0</xdr:col>
      <xdr:colOff>342900</xdr:colOff>
      <xdr:row>1</xdr:row>
      <xdr:rowOff>152400</xdr:rowOff>
    </xdr:to>
    <xdr:pic macro="[0]!skjul_alle">
      <xdr:nvPicPr>
        <xdr:cNvPr id="3" name="Billede 2"/>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twoCellAnchor editAs="oneCell">
    <xdr:from>
      <xdr:col>1</xdr:col>
      <xdr:colOff>6334125</xdr:colOff>
      <xdr:row>12</xdr:row>
      <xdr:rowOff>0</xdr:rowOff>
    </xdr:from>
    <xdr:to>
      <xdr:col>1</xdr:col>
      <xdr:colOff>6630266</xdr:colOff>
      <xdr:row>13</xdr:row>
      <xdr:rowOff>9525</xdr:rowOff>
    </xdr:to>
    <xdr:pic macro="[0]!PAEI">
      <xdr:nvPicPr>
        <xdr:cNvPr id="4" name="Billede 3"/>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943725" y="8391525"/>
          <a:ext cx="296141" cy="257175"/>
        </a:xfrm>
        <a:prstGeom prst="rect">
          <a:avLst/>
        </a:prstGeom>
      </xdr:spPr>
    </xdr:pic>
    <xdr:clientData/>
  </xdr:twoCellAnchor>
  <xdr:twoCellAnchor editAs="oneCell">
    <xdr:from>
      <xdr:col>1</xdr:col>
      <xdr:colOff>6334125</xdr:colOff>
      <xdr:row>13</xdr:row>
      <xdr:rowOff>0</xdr:rowOff>
    </xdr:from>
    <xdr:to>
      <xdr:col>1</xdr:col>
      <xdr:colOff>6630266</xdr:colOff>
      <xdr:row>14</xdr:row>
      <xdr:rowOff>9525</xdr:rowOff>
    </xdr:to>
    <xdr:pic macro="[0]!Gruppekontrakt">
      <xdr:nvPicPr>
        <xdr:cNvPr id="5" name="Billede 4"/>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943725" y="8639175"/>
          <a:ext cx="296141" cy="257175"/>
        </a:xfrm>
        <a:prstGeom prst="rect">
          <a:avLst/>
        </a:prstGeom>
      </xdr:spPr>
    </xdr:pic>
    <xdr:clientData/>
  </xdr:twoCellAnchor>
  <xdr:twoCellAnchor editAs="oneCell">
    <xdr:from>
      <xdr:col>1</xdr:col>
      <xdr:colOff>6467475</xdr:colOff>
      <xdr:row>20</xdr:row>
      <xdr:rowOff>0</xdr:rowOff>
    </xdr:from>
    <xdr:to>
      <xdr:col>1</xdr:col>
      <xdr:colOff>6763616</xdr:colOff>
      <xdr:row>20</xdr:row>
      <xdr:rowOff>257175</xdr:rowOff>
    </xdr:to>
    <xdr:pic macro="[0]!Forretningsmodel">
      <xdr:nvPicPr>
        <xdr:cNvPr id="6" name="Billede 5"/>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077075" y="11468100"/>
          <a:ext cx="296141" cy="257175"/>
        </a:xfrm>
        <a:prstGeom prst="rect">
          <a:avLst/>
        </a:prstGeom>
      </xdr:spPr>
    </xdr:pic>
    <xdr:clientData/>
  </xdr:twoCellAnchor>
  <xdr:twoCellAnchor editAs="oneCell">
    <xdr:from>
      <xdr:col>1</xdr:col>
      <xdr:colOff>6467475</xdr:colOff>
      <xdr:row>21</xdr:row>
      <xdr:rowOff>0</xdr:rowOff>
    </xdr:from>
    <xdr:to>
      <xdr:col>1</xdr:col>
      <xdr:colOff>6763616</xdr:colOff>
      <xdr:row>22</xdr:row>
      <xdr:rowOff>19050</xdr:rowOff>
    </xdr:to>
    <xdr:pic macro="[0]!SWOT_analyse">
      <xdr:nvPicPr>
        <xdr:cNvPr id="7" name="Billede 6"/>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077075" y="11772900"/>
          <a:ext cx="296141" cy="257175"/>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155083</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2900"/>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155083</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5583"/>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155083</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5583"/>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342900</xdr:colOff>
      <xdr:row>1</xdr:row>
      <xdr:rowOff>155083</xdr:rowOff>
    </xdr:to>
    <xdr:pic macro="[0]!skjul_alle">
      <xdr:nvPicPr>
        <xdr:cNvPr id="2" name="Billed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42900" cy="345583"/>
        </a:xfrm>
        <a:prstGeom prst="rect">
          <a:avLst/>
        </a:prstGeom>
      </xdr:spPr>
    </xdr:pic>
    <xdr:clientData/>
  </xdr:twoCellAnchor>
</xdr:wsDr>
</file>

<file path=xl/theme/theme1.xml><?xml version="1.0" encoding="utf-8"?>
<a:theme xmlns:a="http://schemas.openxmlformats.org/drawingml/2006/main" name="Office-tema">
  <a:themeElements>
    <a:clrScheme name="Kont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ontor">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www.americanessays.com/tool-box/apa-format-citation-generator/"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6.xml"/><Relationship Id="rId1" Type="http://schemas.openxmlformats.org/officeDocument/2006/relationships/printerSettings" Target="../printerSettings/printerSettings36.bin"/><Relationship Id="rId4" Type="http://schemas.openxmlformats.org/officeDocument/2006/relationships/comments" Target="../comments2.xm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1.xml"/><Relationship Id="rId1" Type="http://schemas.openxmlformats.org/officeDocument/2006/relationships/printerSettings" Target="../printerSettings/printerSettings51.bin"/><Relationship Id="rId4" Type="http://schemas.openxmlformats.org/officeDocument/2006/relationships/comments" Target="../comments3.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4.xml"/><Relationship Id="rId1" Type="http://schemas.openxmlformats.org/officeDocument/2006/relationships/printerSettings" Target="../printerSettings/printerSettings54.bin"/><Relationship Id="rId4" Type="http://schemas.openxmlformats.org/officeDocument/2006/relationships/comments" Target="../comments4.xml"/></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drawing" Target="../drawings/drawing61.xml"/><Relationship Id="rId2" Type="http://schemas.openxmlformats.org/officeDocument/2006/relationships/printerSettings" Target="../printerSettings/printerSettings61.bin"/><Relationship Id="rId1" Type="http://schemas.openxmlformats.org/officeDocument/2006/relationships/hyperlink" Target="http://elsmar.com/pdf_files/QFD-Tutorial.swf"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2.xml"/><Relationship Id="rId1" Type="http://schemas.openxmlformats.org/officeDocument/2006/relationships/printerSettings" Target="../printerSettings/printerSettings62.bin"/><Relationship Id="rId4" Type="http://schemas.openxmlformats.org/officeDocument/2006/relationships/comments" Target="../comments6.xml"/></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3.xml"/><Relationship Id="rId1" Type="http://schemas.openxmlformats.org/officeDocument/2006/relationships/printerSettings" Target="../printerSettings/printerSettings63.bin"/><Relationship Id="rId4" Type="http://schemas.openxmlformats.org/officeDocument/2006/relationships/comments" Target="../comments7.xml"/></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8.xml"/><Relationship Id="rId1" Type="http://schemas.openxmlformats.org/officeDocument/2006/relationships/printerSettings" Target="../printerSettings/printerSettings68.bin"/><Relationship Id="rId4" Type="http://schemas.openxmlformats.org/officeDocument/2006/relationships/comments" Target="../comments8.xml"/></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3" Type="http://schemas.openxmlformats.org/officeDocument/2006/relationships/drawing" Target="../drawings/drawing76.xml"/><Relationship Id="rId2" Type="http://schemas.openxmlformats.org/officeDocument/2006/relationships/printerSettings" Target="../printerSettings/printerSettings76.bin"/><Relationship Id="rId1" Type="http://schemas.openxmlformats.org/officeDocument/2006/relationships/hyperlink" Target="http://www.google.dk/url?sa=t&amp;rct=j&amp;q=forretningsplan_detaljeret_download&amp;source=web&amp;cd=1&amp;cad=rja&amp;ved=0CCwQFjAA&amp;url=http%3A%2F%2Ferhvervsstyrelsen.dk%2Ffile%2F1030%2FForretningsplan_detaljeret_download&amp;ei=cXTNUfChEYftswby5YHoCw&amp;usg=AFQjCNHCv0uUvtTAs3BeasC" TargetMode="External"/></Relationships>
</file>

<file path=xl/worksheets/_rels/sheet77.xml.rels><?xml version="1.0" encoding="UTF-8" standalone="yes"?>
<Relationships xmlns="http://schemas.openxmlformats.org/package/2006/relationships"><Relationship Id="rId3" Type="http://schemas.openxmlformats.org/officeDocument/2006/relationships/printerSettings" Target="../printerSettings/printerSettings77.bin"/><Relationship Id="rId2" Type="http://schemas.openxmlformats.org/officeDocument/2006/relationships/hyperlink" Target="http://pub.uvm.dk/2006/eudlaering/pdf/samarbejde_eks_4.pdf" TargetMode="External"/><Relationship Id="rId1" Type="http://schemas.openxmlformats.org/officeDocument/2006/relationships/hyperlink" Target="http://pub.uvm.dk/2006/eudlaering/samarbejde.html" TargetMode="External"/><Relationship Id="rId4" Type="http://schemas.openxmlformats.org/officeDocument/2006/relationships/drawing" Target="../drawings/drawing77.xml"/></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0.xml"/><Relationship Id="rId1" Type="http://schemas.openxmlformats.org/officeDocument/2006/relationships/printerSettings" Target="../printerSettings/printerSettings80.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
    <pageSetUpPr fitToPage="1"/>
  </sheetPr>
  <dimension ref="A1:I26"/>
  <sheetViews>
    <sheetView showGridLines="0" tabSelected="1" zoomScaleNormal="100" workbookViewId="0">
      <selection activeCell="E29" sqref="E29"/>
    </sheetView>
  </sheetViews>
  <sheetFormatPr defaultRowHeight="15" x14ac:dyDescent="0.25"/>
  <cols>
    <col min="2" max="2" width="15.42578125" customWidth="1"/>
    <col min="3" max="3" width="40.85546875" customWidth="1"/>
  </cols>
  <sheetData>
    <row r="1" spans="1:9" x14ac:dyDescent="0.25">
      <c r="A1" s="285"/>
      <c r="B1" s="60"/>
      <c r="F1" s="285"/>
    </row>
    <row r="2" spans="1:9" x14ac:dyDescent="0.25">
      <c r="A2" s="285"/>
      <c r="B2" s="60"/>
      <c r="F2" s="285"/>
    </row>
    <row r="3" spans="1:9" x14ac:dyDescent="0.25">
      <c r="A3" s="285"/>
      <c r="B3" s="271"/>
      <c r="F3" s="285"/>
    </row>
    <row r="4" spans="1:9" ht="23.25" x14ac:dyDescent="0.35">
      <c r="A4" s="246" t="s">
        <v>748</v>
      </c>
      <c r="B4" s="72" t="s">
        <v>360</v>
      </c>
      <c r="C4" s="72" t="s">
        <v>361</v>
      </c>
      <c r="D4" s="72" t="s">
        <v>362</v>
      </c>
    </row>
    <row r="5" spans="1:9" x14ac:dyDescent="0.25">
      <c r="A5" s="333"/>
      <c r="B5" s="74">
        <f>Gruppeoplysninger!F2</f>
        <v>0</v>
      </c>
      <c r="C5" t="s">
        <v>935</v>
      </c>
    </row>
    <row r="6" spans="1:9" x14ac:dyDescent="0.25">
      <c r="A6" s="246">
        <v>0</v>
      </c>
      <c r="B6" s="74">
        <f>'0-projektbeskrivelse'!E2</f>
        <v>0</v>
      </c>
      <c r="C6" t="s">
        <v>22</v>
      </c>
      <c r="E6" s="271"/>
    </row>
    <row r="7" spans="1:9" x14ac:dyDescent="0.25">
      <c r="A7" s="246">
        <v>1</v>
      </c>
      <c r="B7" s="74">
        <f>'1-Problemanalyse'!D2</f>
        <v>0</v>
      </c>
      <c r="C7" t="s">
        <v>23</v>
      </c>
      <c r="E7" s="271"/>
      <c r="F7" s="60"/>
      <c r="G7" s="60"/>
      <c r="H7" s="60"/>
      <c r="I7" s="60"/>
    </row>
    <row r="8" spans="1:9" x14ac:dyDescent="0.25">
      <c r="A8" s="246">
        <v>2</v>
      </c>
      <c r="B8" s="74">
        <f>'2-Produkt og bruger'!M2</f>
        <v>0</v>
      </c>
      <c r="C8" t="s">
        <v>24</v>
      </c>
      <c r="E8" s="271"/>
    </row>
    <row r="9" spans="1:9" x14ac:dyDescent="0.25">
      <c r="A9" s="246">
        <v>3</v>
      </c>
      <c r="B9" s="74">
        <f>'3-idegenerering'!D2</f>
        <v>0</v>
      </c>
      <c r="C9" t="s">
        <v>58</v>
      </c>
      <c r="E9" s="271"/>
    </row>
    <row r="10" spans="1:9" x14ac:dyDescent="0.25">
      <c r="A10" s="246">
        <v>4</v>
      </c>
      <c r="B10" s="74">
        <f>Købsadfærd!G2</f>
        <v>0</v>
      </c>
      <c r="C10" t="s">
        <v>126</v>
      </c>
      <c r="E10" s="271"/>
    </row>
    <row r="11" spans="1:9" x14ac:dyDescent="0.25">
      <c r="A11" s="246">
        <v>5</v>
      </c>
      <c r="B11" s="74">
        <f>Fysisk_produkt!H2</f>
        <v>0</v>
      </c>
      <c r="C11" t="s">
        <v>127</v>
      </c>
      <c r="E11" s="271"/>
    </row>
    <row r="12" spans="1:9" x14ac:dyDescent="0.25">
      <c r="A12" s="246">
        <v>6</v>
      </c>
      <c r="B12" s="74">
        <f>Produktspecifikation!G2</f>
        <v>0</v>
      </c>
      <c r="C12" t="s">
        <v>176</v>
      </c>
      <c r="E12" s="271"/>
    </row>
    <row r="13" spans="1:9" x14ac:dyDescent="0.25">
      <c r="A13" s="246">
        <v>7</v>
      </c>
      <c r="B13" s="74">
        <f>Fysisk_konstruktion!I2</f>
        <v>0</v>
      </c>
      <c r="C13" t="s">
        <v>195</v>
      </c>
      <c r="E13" s="271"/>
    </row>
    <row r="14" spans="1:9" ht="13.5" customHeight="1" x14ac:dyDescent="0.25">
      <c r="A14" s="246">
        <v>8</v>
      </c>
      <c r="B14" s="74">
        <f>Fremstilling!K2</f>
        <v>0</v>
      </c>
      <c r="C14" t="s">
        <v>223</v>
      </c>
      <c r="E14" s="271"/>
    </row>
    <row r="15" spans="1:9" ht="13.5" customHeight="1" x14ac:dyDescent="0.25">
      <c r="A15" s="246">
        <v>9</v>
      </c>
      <c r="B15" s="74">
        <f>'Teknologi-analyse'!R2</f>
        <v>0</v>
      </c>
      <c r="C15" s="59" t="s">
        <v>242</v>
      </c>
      <c r="D15" s="59"/>
      <c r="E15" s="271"/>
    </row>
    <row r="16" spans="1:9" ht="13.5" customHeight="1" x14ac:dyDescent="0.25">
      <c r="A16" s="246">
        <v>10</v>
      </c>
      <c r="B16" s="74">
        <f>Miljøvurdering!F2</f>
        <v>0</v>
      </c>
      <c r="C16" s="59" t="s">
        <v>260</v>
      </c>
      <c r="D16" s="59"/>
      <c r="E16" s="271"/>
    </row>
    <row r="17" spans="1:5" ht="13.5" customHeight="1" x14ac:dyDescent="0.25">
      <c r="A17" s="246">
        <v>11</v>
      </c>
      <c r="B17" s="74">
        <f>Produktmodning!D2</f>
        <v>0</v>
      </c>
      <c r="C17" s="59" t="s">
        <v>261</v>
      </c>
      <c r="D17" s="59"/>
      <c r="E17" s="271"/>
    </row>
    <row r="18" spans="1:5" ht="13.5" customHeight="1" x14ac:dyDescent="0.25">
      <c r="A18" s="246">
        <v>12</v>
      </c>
      <c r="B18" s="74">
        <f>Produktion!G2</f>
        <v>0</v>
      </c>
      <c r="C18" t="s">
        <v>253</v>
      </c>
      <c r="E18" s="271"/>
    </row>
    <row r="19" spans="1:5" ht="16.5" customHeight="1" x14ac:dyDescent="0.25">
      <c r="A19" s="246">
        <v>13</v>
      </c>
      <c r="B19" s="74">
        <f>Markedsføring!E2</f>
        <v>0</v>
      </c>
      <c r="C19" t="s">
        <v>359</v>
      </c>
      <c r="E19" s="271"/>
    </row>
    <row r="20" spans="1:5" ht="15" customHeight="1" x14ac:dyDescent="0.25">
      <c r="A20" s="246">
        <v>14</v>
      </c>
      <c r="B20" s="74">
        <f>Markedsføring!E3</f>
        <v>0</v>
      </c>
      <c r="C20" t="s">
        <v>484</v>
      </c>
      <c r="E20" s="271"/>
    </row>
    <row r="21" spans="1:5" ht="15" customHeight="1" x14ac:dyDescent="0.25">
      <c r="A21" s="246">
        <v>15</v>
      </c>
      <c r="B21" s="74">
        <f>Virksomhedsetablering!C2</f>
        <v>0</v>
      </c>
      <c r="C21" t="s">
        <v>488</v>
      </c>
    </row>
    <row r="23" spans="1:5" x14ac:dyDescent="0.25">
      <c r="A23" t="s">
        <v>370</v>
      </c>
      <c r="C23" s="74"/>
    </row>
    <row r="24" spans="1:5" x14ac:dyDescent="0.25">
      <c r="A24" s="74">
        <v>0</v>
      </c>
      <c r="B24" t="s">
        <v>790</v>
      </c>
      <c r="D24" t="s">
        <v>371</v>
      </c>
    </row>
    <row r="25" spans="1:5" x14ac:dyDescent="0.25">
      <c r="A25" s="74">
        <v>1</v>
      </c>
      <c r="B25" t="s">
        <v>372</v>
      </c>
    </row>
    <row r="26" spans="1:5" x14ac:dyDescent="0.25">
      <c r="A26" s="74">
        <v>2</v>
      </c>
      <c r="B26" t="s">
        <v>373</v>
      </c>
    </row>
  </sheetData>
  <conditionalFormatting sqref="B5:B20">
    <cfRule type="colorScale" priority="4">
      <colorScale>
        <cfvo type="num" val="0"/>
        <cfvo type="num" val="1"/>
        <cfvo type="num" val="2"/>
        <color rgb="FFF8696B"/>
        <color rgb="FFFFEB84"/>
        <color rgb="FF63BE7B"/>
      </colorScale>
    </cfRule>
    <cfRule type="colorScale" priority="5">
      <colorScale>
        <cfvo type="num" val="0"/>
        <cfvo type="percentile" val="50"/>
        <cfvo type="num" val="2"/>
        <color rgb="FFF8696B"/>
        <color rgb="FFFFEB84"/>
        <color rgb="FF63BE7B"/>
      </colorScale>
    </cfRule>
    <cfRule type="colorScale" priority="9">
      <colorScale>
        <cfvo type="num" val="0"/>
        <cfvo type="percentile" val="1"/>
        <cfvo type="num" val="2"/>
        <color rgb="FFF8696B"/>
        <color rgb="FFFFEB84"/>
        <color rgb="FF63BE7B"/>
      </colorScale>
    </cfRule>
  </conditionalFormatting>
  <conditionalFormatting sqref="C23">
    <cfRule type="colorScale" priority="8">
      <colorScale>
        <cfvo type="num" val="0"/>
        <cfvo type="percentile" val="1"/>
        <cfvo type="num" val="2"/>
        <color rgb="FFF8696B"/>
        <color rgb="FFFFEB84"/>
        <color rgb="FF63BE7B"/>
      </colorScale>
    </cfRule>
  </conditionalFormatting>
  <conditionalFormatting sqref="A24:A26">
    <cfRule type="colorScale" priority="6">
      <colorScale>
        <cfvo type="num" val="0"/>
        <cfvo type="percentile" val="50"/>
        <cfvo type="num" val="2"/>
        <color rgb="FFF8696B"/>
        <color rgb="FFFFEB84"/>
        <color rgb="FF63BE7B"/>
      </colorScale>
    </cfRule>
    <cfRule type="colorScale" priority="7">
      <colorScale>
        <cfvo type="num" val="0"/>
        <cfvo type="percentile" val="1"/>
        <cfvo type="num" val="2"/>
        <color rgb="FFF8696B"/>
        <color rgb="FFFFEB84"/>
        <color rgb="FF63BE7B"/>
      </colorScale>
    </cfRule>
  </conditionalFormatting>
  <conditionalFormatting sqref="B21">
    <cfRule type="colorScale" priority="1">
      <colorScale>
        <cfvo type="num" val="0"/>
        <cfvo type="num" val="1"/>
        <cfvo type="num" val="2"/>
        <color rgb="FFF8696B"/>
        <color rgb="FFFFEB84"/>
        <color rgb="FF63BE7B"/>
      </colorScale>
    </cfRule>
    <cfRule type="colorScale" priority="2">
      <colorScale>
        <cfvo type="num" val="0"/>
        <cfvo type="percentile" val="50"/>
        <cfvo type="num" val="2"/>
        <color rgb="FFF8696B"/>
        <color rgb="FFFFEB84"/>
        <color rgb="FF63BE7B"/>
      </colorScale>
    </cfRule>
    <cfRule type="colorScale" priority="3">
      <colorScale>
        <cfvo type="num" val="0"/>
        <cfvo type="percentile" val="1"/>
        <cfvo type="num" val="2"/>
        <color rgb="FFF8696B"/>
        <color rgb="FFFFEB84"/>
        <color rgb="FF63BE7B"/>
      </colorScale>
    </cfRule>
  </conditionalFormatting>
  <pageMargins left="0.7" right="0.7" top="0.75" bottom="0.75" header="0.3" footer="0.3"/>
  <pageSetup paperSize="9" orientation="landscape" r:id="rId1"/>
  <headerFooter>
    <oddHeader xml:space="preserve">&amp;CProjekt: testprojekt    Lavet af: Bo Helle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53"/>
  <dimension ref="B2:M50"/>
  <sheetViews>
    <sheetView showGridLines="0" workbookViewId="0">
      <selection activeCell="H19" sqref="H19"/>
    </sheetView>
  </sheetViews>
  <sheetFormatPr defaultRowHeight="15" x14ac:dyDescent="0.25"/>
  <cols>
    <col min="2" max="6" width="18.42578125" customWidth="1"/>
    <col min="10" max="10" width="9.140625" customWidth="1"/>
    <col min="11" max="13" width="9.140625" hidden="1" customWidth="1"/>
  </cols>
  <sheetData>
    <row r="2" spans="2:12" x14ac:dyDescent="0.25">
      <c r="B2" s="120"/>
      <c r="C2" s="120"/>
      <c r="D2" s="120"/>
      <c r="E2" s="120" t="s">
        <v>934</v>
      </c>
      <c r="F2" s="1001">
        <f>IF(L18&gt;0,IF(L18=11,2,1),0)</f>
        <v>0</v>
      </c>
    </row>
    <row r="3" spans="2:12" x14ac:dyDescent="0.25">
      <c r="B3" s="1002" t="s">
        <v>921</v>
      </c>
      <c r="C3" s="1002"/>
      <c r="D3" s="1002"/>
      <c r="E3" s="1003" t="s">
        <v>922</v>
      </c>
      <c r="F3" s="120"/>
      <c r="L3">
        <f>ISTEXT(F3)*1</f>
        <v>0</v>
      </c>
    </row>
    <row r="4" spans="2:12" x14ac:dyDescent="0.25">
      <c r="B4" s="1002" t="s">
        <v>923</v>
      </c>
      <c r="C4" s="1002"/>
      <c r="D4" s="1002"/>
      <c r="E4" s="1003" t="s">
        <v>922</v>
      </c>
      <c r="F4" s="120"/>
      <c r="L4">
        <f t="shared" ref="L4:L10" si="0">ISTEXT(F4)*1</f>
        <v>0</v>
      </c>
    </row>
    <row r="5" spans="2:12" x14ac:dyDescent="0.25">
      <c r="B5" s="1002" t="s">
        <v>924</v>
      </c>
      <c r="C5" s="1002"/>
      <c r="D5" s="1002"/>
      <c r="E5" s="1003" t="s">
        <v>922</v>
      </c>
      <c r="F5" s="120"/>
      <c r="L5">
        <f t="shared" si="0"/>
        <v>0</v>
      </c>
    </row>
    <row r="6" spans="2:12" x14ac:dyDescent="0.25">
      <c r="B6" s="1002" t="s">
        <v>925</v>
      </c>
      <c r="C6" s="1002"/>
      <c r="D6" s="1002"/>
      <c r="E6" s="1003" t="s">
        <v>922</v>
      </c>
      <c r="F6" s="120"/>
      <c r="L6">
        <f t="shared" si="0"/>
        <v>0</v>
      </c>
    </row>
    <row r="7" spans="2:12" x14ac:dyDescent="0.25">
      <c r="B7" s="1002" t="s">
        <v>926</v>
      </c>
      <c r="C7" s="1002"/>
      <c r="D7" s="1002"/>
      <c r="E7" s="1003" t="s">
        <v>922</v>
      </c>
      <c r="F7" s="120"/>
      <c r="L7">
        <f t="shared" si="0"/>
        <v>0</v>
      </c>
    </row>
    <row r="8" spans="2:12" x14ac:dyDescent="0.25">
      <c r="B8" s="1002" t="s">
        <v>927</v>
      </c>
      <c r="C8" s="1002"/>
      <c r="D8" s="1002"/>
      <c r="E8" s="1003" t="s">
        <v>922</v>
      </c>
      <c r="F8" s="120"/>
      <c r="L8">
        <f t="shared" si="0"/>
        <v>0</v>
      </c>
    </row>
    <row r="9" spans="2:12" x14ac:dyDescent="0.25">
      <c r="B9" s="1002" t="s">
        <v>928</v>
      </c>
      <c r="C9" s="1002"/>
      <c r="D9" s="1002"/>
      <c r="E9" s="1003" t="s">
        <v>922</v>
      </c>
      <c r="F9" s="120"/>
      <c r="L9">
        <f t="shared" si="0"/>
        <v>0</v>
      </c>
    </row>
    <row r="10" spans="2:12" x14ac:dyDescent="0.25">
      <c r="B10" s="1002" t="s">
        <v>929</v>
      </c>
      <c r="C10" s="1002"/>
      <c r="D10" s="1002"/>
      <c r="E10" s="1003" t="s">
        <v>922</v>
      </c>
      <c r="F10" s="120"/>
      <c r="L10">
        <f>ISTEXT(F10)*1</f>
        <v>0</v>
      </c>
    </row>
    <row r="11" spans="2:12" x14ac:dyDescent="0.25">
      <c r="B11" s="1002" t="s">
        <v>930</v>
      </c>
      <c r="C11" s="1002"/>
      <c r="D11" s="1002"/>
      <c r="E11" s="1002"/>
      <c r="F11" s="1002"/>
    </row>
    <row r="12" spans="2:12" x14ac:dyDescent="0.25">
      <c r="B12" s="120"/>
      <c r="C12" s="120"/>
      <c r="D12" s="120"/>
      <c r="E12" s="1004"/>
      <c r="F12" s="1004"/>
      <c r="K12">
        <f>ISTEXT(B12)+ISTEXT(C12)+ISTEXT(D12)+ISTEXT(E12)+ISTEXT(F12)</f>
        <v>0</v>
      </c>
      <c r="L12">
        <f>IF(K12&gt;2,1,0)</f>
        <v>0</v>
      </c>
    </row>
    <row r="13" spans="2:12" x14ac:dyDescent="0.25">
      <c r="B13" s="1002" t="s">
        <v>931</v>
      </c>
      <c r="C13" s="1002"/>
      <c r="D13" s="1002"/>
      <c r="E13" s="1002"/>
      <c r="F13" s="1002"/>
    </row>
    <row r="14" spans="2:12" x14ac:dyDescent="0.25">
      <c r="B14" s="1005"/>
      <c r="C14" s="1005"/>
      <c r="D14" s="1005"/>
      <c r="E14" s="1005"/>
      <c r="F14" s="1005"/>
      <c r="L14">
        <f t="shared" ref="L11:L16" si="1">ISTEXT(F14)*1</f>
        <v>0</v>
      </c>
    </row>
    <row r="15" spans="2:12" x14ac:dyDescent="0.25">
      <c r="B15" s="1002" t="s">
        <v>932</v>
      </c>
      <c r="C15" s="1002"/>
      <c r="D15" s="1002"/>
      <c r="E15" s="1002"/>
      <c r="F15" s="1002"/>
    </row>
    <row r="16" spans="2:12" x14ac:dyDescent="0.25">
      <c r="B16" s="1005"/>
      <c r="C16" s="1005"/>
      <c r="D16" s="1005"/>
      <c r="E16" s="1005"/>
      <c r="F16" s="1005"/>
      <c r="L16">
        <f t="shared" si="1"/>
        <v>0</v>
      </c>
    </row>
    <row r="17" spans="2:12" ht="12.75" customHeight="1" x14ac:dyDescent="0.25">
      <c r="B17" s="1002" t="s">
        <v>933</v>
      </c>
      <c r="C17" s="1002"/>
      <c r="D17" s="1002"/>
      <c r="E17" s="1002"/>
      <c r="F17" s="1002"/>
    </row>
    <row r="18" spans="2:12" ht="19.5" hidden="1" customHeight="1" x14ac:dyDescent="0.25">
      <c r="B18" s="1006" t="str">
        <f>'3-idegenerering'!B31</f>
        <v xml:space="preserve"> </v>
      </c>
      <c r="C18" s="1006"/>
      <c r="D18" s="1006"/>
      <c r="E18" s="1006"/>
      <c r="F18" s="1006"/>
      <c r="L18">
        <f>SUM(L3:L17)</f>
        <v>0</v>
      </c>
    </row>
    <row r="19" spans="2:12" ht="45" customHeight="1" x14ac:dyDescent="0.25">
      <c r="B19" s="818"/>
      <c r="C19" s="818"/>
      <c r="D19" s="818"/>
      <c r="E19" s="818"/>
      <c r="F19" s="818"/>
    </row>
    <row r="50" spans="2:2" x14ac:dyDescent="0.25">
      <c r="B50" s="991" t="str">
        <f>"Projekt: "&amp;B16&amp;"    Lavet af: "&amp;B12 &amp;" " &amp;C12 &amp; " " &amp; D12 &amp; "" &amp; E12 &amp; " " &amp; F12</f>
        <v xml:space="preserve">Projekt:     Lavet af:    </v>
      </c>
    </row>
  </sheetData>
  <mergeCells count="16">
    <mergeCell ref="B15:F15"/>
    <mergeCell ref="B16:F16"/>
    <mergeCell ref="B17:F17"/>
    <mergeCell ref="B18:F18"/>
    <mergeCell ref="B19:F19"/>
    <mergeCell ref="B9:D9"/>
    <mergeCell ref="B10:D10"/>
    <mergeCell ref="B11:F11"/>
    <mergeCell ref="B13:F13"/>
    <mergeCell ref="B14:F14"/>
    <mergeCell ref="B3:D3"/>
    <mergeCell ref="B4:D4"/>
    <mergeCell ref="B5:D5"/>
    <mergeCell ref="B6:D6"/>
    <mergeCell ref="B7:D7"/>
    <mergeCell ref="B8:D8"/>
  </mergeCells>
  <conditionalFormatting sqref="F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
    <pageSetUpPr fitToPage="1"/>
  </sheetPr>
  <dimension ref="B2:Q16"/>
  <sheetViews>
    <sheetView showGridLines="0" showRowColHeaders="0" workbookViewId="0">
      <selection activeCell="G15" sqref="G15"/>
    </sheetView>
  </sheetViews>
  <sheetFormatPr defaultRowHeight="15" x14ac:dyDescent="0.25"/>
  <cols>
    <col min="2" max="2" width="17.5703125" customWidth="1"/>
    <col min="3" max="3" width="20.85546875" customWidth="1"/>
    <col min="4" max="4" width="38.5703125" customWidth="1"/>
    <col min="6" max="11" width="8" customWidth="1"/>
    <col min="12" max="17" width="8" hidden="1" customWidth="1"/>
    <col min="18" max="19" width="8" customWidth="1"/>
  </cols>
  <sheetData>
    <row r="2" spans="2:15" ht="15.75" thickBot="1" x14ac:dyDescent="0.3">
      <c r="D2" t="s">
        <v>934</v>
      </c>
      <c r="E2" s="74">
        <f>IF(O2&gt;0,IF(O2=8,2,1),0)</f>
        <v>0</v>
      </c>
      <c r="O2" s="8">
        <f>ISTEXT(B4)+ISTEXT(C6)+ISTEXT(C7)+ISTEXT(C8)+ISTEXT(E9)+ISTEXT(B10)+ISTEXT(B12)+ISTEXT(B14)</f>
        <v>0</v>
      </c>
    </row>
    <row r="3" spans="2:15" ht="60" customHeight="1" thickBot="1" x14ac:dyDescent="0.3">
      <c r="B3" s="340" t="s">
        <v>0</v>
      </c>
      <c r="C3" s="341"/>
      <c r="D3" s="341"/>
      <c r="E3" s="342"/>
      <c r="O3">
        <v>9</v>
      </c>
    </row>
    <row r="4" spans="2:15" ht="15.75" thickBot="1" x14ac:dyDescent="0.3">
      <c r="B4" s="337"/>
      <c r="C4" s="338"/>
      <c r="D4" s="338"/>
      <c r="E4" s="339"/>
    </row>
    <row r="5" spans="2:15" ht="17.25" customHeight="1" thickBot="1" x14ac:dyDescent="0.3">
      <c r="B5" s="340" t="s">
        <v>1</v>
      </c>
      <c r="C5" s="341"/>
      <c r="D5" s="341"/>
      <c r="E5" s="342"/>
    </row>
    <row r="6" spans="2:15" ht="15.75" thickBot="1" x14ac:dyDescent="0.3">
      <c r="B6" s="264" t="s">
        <v>2</v>
      </c>
      <c r="C6" s="337"/>
      <c r="D6" s="338"/>
      <c r="E6" s="339"/>
    </row>
    <row r="7" spans="2:15" ht="15.75" thickBot="1" x14ac:dyDescent="0.3">
      <c r="B7" s="264" t="s">
        <v>3</v>
      </c>
      <c r="C7" s="337"/>
      <c r="D7" s="338"/>
      <c r="E7" s="339"/>
    </row>
    <row r="8" spans="2:15" ht="15.75" thickBot="1" x14ac:dyDescent="0.3">
      <c r="B8" s="264" t="s">
        <v>4</v>
      </c>
      <c r="C8" s="337"/>
      <c r="D8" s="338"/>
      <c r="E8" s="339"/>
    </row>
    <row r="9" spans="2:15" ht="36" customHeight="1" thickBot="1" x14ac:dyDescent="0.3">
      <c r="B9" s="340" t="s">
        <v>5</v>
      </c>
      <c r="C9" s="342"/>
      <c r="D9" s="263" t="s">
        <v>6</v>
      </c>
      <c r="E9" s="265"/>
    </row>
    <row r="10" spans="2:15" ht="63" customHeight="1" thickBot="1" x14ac:dyDescent="0.3">
      <c r="B10" s="346"/>
      <c r="C10" s="347"/>
      <c r="D10" s="347"/>
      <c r="E10" s="348"/>
    </row>
    <row r="11" spans="2:15" ht="15.75" thickBot="1" x14ac:dyDescent="0.3">
      <c r="B11" s="340" t="s">
        <v>7</v>
      </c>
      <c r="C11" s="341"/>
      <c r="D11" s="341"/>
      <c r="E11" s="342"/>
    </row>
    <row r="12" spans="2:15" ht="52.5" customHeight="1" thickBot="1" x14ac:dyDescent="0.3">
      <c r="B12" s="346"/>
      <c r="C12" s="347"/>
      <c r="D12" s="347"/>
      <c r="E12" s="348"/>
    </row>
    <row r="13" spans="2:15" ht="30" customHeight="1" thickBot="1" x14ac:dyDescent="0.3">
      <c r="B13" s="340" t="s">
        <v>8</v>
      </c>
      <c r="C13" s="341"/>
      <c r="D13" s="341"/>
      <c r="E13" s="342"/>
    </row>
    <row r="14" spans="2:15" ht="51.75" customHeight="1" thickBot="1" x14ac:dyDescent="0.3">
      <c r="B14" s="346"/>
      <c r="C14" s="347"/>
      <c r="D14" s="347"/>
      <c r="E14" s="348"/>
    </row>
    <row r="15" spans="2:15" ht="110.25" customHeight="1" thickBot="1" x14ac:dyDescent="0.3">
      <c r="B15" s="343" t="s">
        <v>831</v>
      </c>
      <c r="C15" s="341"/>
      <c r="D15" s="341"/>
      <c r="E15" s="342"/>
    </row>
    <row r="16" spans="2:15" ht="60" customHeight="1" thickBot="1" x14ac:dyDescent="0.3">
      <c r="B16" s="340" t="s">
        <v>791</v>
      </c>
      <c r="C16" s="341"/>
      <c r="D16" s="341"/>
      <c r="E16" s="342"/>
    </row>
  </sheetData>
  <mergeCells count="14">
    <mergeCell ref="B15:E15"/>
    <mergeCell ref="B16:E16"/>
    <mergeCell ref="B9:C9"/>
    <mergeCell ref="B10:E10"/>
    <mergeCell ref="B11:E11"/>
    <mergeCell ref="B12:E12"/>
    <mergeCell ref="B13:E13"/>
    <mergeCell ref="B14:E14"/>
    <mergeCell ref="C8:E8"/>
    <mergeCell ref="B3:E3"/>
    <mergeCell ref="B4:E4"/>
    <mergeCell ref="B5:E5"/>
    <mergeCell ref="C6:E6"/>
    <mergeCell ref="C7:E7"/>
  </mergeCells>
  <conditionalFormatting sqref="H6">
    <cfRule type="colorScale" priority="3">
      <colorScale>
        <cfvo type="num" val="0"/>
        <cfvo type="percentile" val="1"/>
        <cfvo type="num" val="2"/>
        <color rgb="FFF8696B"/>
        <color rgb="FFFFEB84"/>
        <color rgb="FF63BE7B"/>
      </colorScale>
    </cfRule>
  </conditionalFormatting>
  <conditionalFormatting sqref="E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84">
    <pageSetUpPr fitToPage="1"/>
  </sheetPr>
  <dimension ref="A4:DD811"/>
  <sheetViews>
    <sheetView showGridLines="0" showRowColHeaders="0" zoomScale="80" zoomScaleNormal="80" workbookViewId="0">
      <pane xSplit="1" ySplit="5" topLeftCell="F6" activePane="bottomRight" state="frozen"/>
      <selection pane="topRight" activeCell="B1" sqref="B1"/>
      <selection pane="bottomLeft" activeCell="A4" sqref="A4"/>
      <selection pane="bottomRight" activeCell="K21" sqref="K21"/>
    </sheetView>
  </sheetViews>
  <sheetFormatPr defaultRowHeight="12.75" x14ac:dyDescent="0.2"/>
  <cols>
    <col min="1" max="1" width="46" style="156" customWidth="1"/>
    <col min="2" max="2" width="7.140625" style="156" hidden="1" customWidth="1"/>
    <col min="3" max="3" width="8" style="156" hidden="1" customWidth="1"/>
    <col min="4" max="4" width="7.140625" style="156" hidden="1" customWidth="1"/>
    <col min="5" max="5" width="30.140625" style="244" hidden="1" customWidth="1"/>
    <col min="6" max="7" width="5" style="245" customWidth="1"/>
    <col min="8" max="9" width="5" style="179" customWidth="1"/>
    <col min="10" max="11" width="5" style="245" customWidth="1"/>
    <col min="12" max="13" width="5" style="179" customWidth="1"/>
    <col min="14" max="15" width="5" style="245" customWidth="1"/>
    <col min="16" max="17" width="5" style="179" customWidth="1"/>
    <col min="18" max="19" width="5" style="245" customWidth="1"/>
    <col min="20" max="21" width="5" style="179" customWidth="1"/>
    <col min="22" max="23" width="5" style="245" customWidth="1"/>
    <col min="24" max="25" width="5" style="179" customWidth="1"/>
    <col min="26" max="27" width="5" style="243" customWidth="1"/>
    <col min="28" max="29" width="5" style="179" customWidth="1"/>
    <col min="30" max="31" width="5" style="243" customWidth="1"/>
    <col min="32" max="33" width="5" style="179" customWidth="1"/>
    <col min="34" max="35" width="5" style="243" customWidth="1"/>
    <col min="36" max="37" width="5" style="179" customWidth="1"/>
    <col min="38" max="39" width="5" style="243" customWidth="1"/>
    <col min="40" max="41" width="5" style="179" customWidth="1"/>
    <col min="42" max="43" width="5" style="243" customWidth="1"/>
    <col min="44" max="45" width="5" style="179" customWidth="1"/>
    <col min="46" max="47" width="5" style="243" customWidth="1"/>
    <col min="48" max="49" width="5" style="179" customWidth="1"/>
    <col min="50" max="51" width="5" style="243" customWidth="1"/>
    <col min="52" max="53" width="5" style="179" customWidth="1"/>
    <col min="54" max="55" width="5" style="243" customWidth="1"/>
    <col min="56" max="57" width="5" style="179" customWidth="1"/>
    <col min="58" max="59" width="5" style="243" customWidth="1"/>
    <col min="60" max="61" width="5" style="179" customWidth="1"/>
    <col min="62" max="63" width="5" style="243" customWidth="1"/>
    <col min="64" max="65" width="5" style="179" customWidth="1"/>
    <col min="66" max="67" width="5" style="243" customWidth="1"/>
    <col min="68" max="69" width="5" style="179" customWidth="1"/>
    <col min="70" max="71" width="5" style="243" customWidth="1"/>
    <col min="72" max="73" width="5" style="179" customWidth="1"/>
    <col min="74" max="75" width="5" style="243" customWidth="1"/>
    <col min="76" max="77" width="5" style="179" customWidth="1"/>
    <col min="78" max="79" width="5" style="243" customWidth="1"/>
    <col min="80" max="81" width="5" style="179" customWidth="1"/>
    <col min="82" max="83" width="5" style="243" customWidth="1"/>
    <col min="84" max="85" width="5" style="179" customWidth="1"/>
    <col min="86" max="87" width="5" style="243" customWidth="1"/>
    <col min="88" max="89" width="5" style="179" customWidth="1"/>
    <col min="90" max="91" width="5" style="243" customWidth="1"/>
    <col min="92" max="93" width="5" style="179" customWidth="1"/>
    <col min="94" max="95" width="5" style="243" customWidth="1"/>
    <col min="96" max="97" width="5" style="179" customWidth="1"/>
    <col min="98" max="99" width="5" style="243" customWidth="1"/>
    <col min="100" max="101" width="5" style="179" customWidth="1"/>
    <col min="102" max="108" width="5" style="156" customWidth="1"/>
    <col min="109" max="16384" width="9.140625" style="156"/>
  </cols>
  <sheetData>
    <row r="4" spans="1:101" ht="24.75" customHeight="1" x14ac:dyDescent="0.35">
      <c r="A4" s="152" t="s">
        <v>680</v>
      </c>
      <c r="B4" s="153"/>
      <c r="C4" s="153"/>
      <c r="D4" s="153"/>
      <c r="E4" s="154"/>
      <c r="F4" s="349" t="s">
        <v>681</v>
      </c>
      <c r="G4" s="349"/>
      <c r="H4" s="350" t="s">
        <v>682</v>
      </c>
      <c r="I4" s="350"/>
      <c r="J4" s="349" t="s">
        <v>683</v>
      </c>
      <c r="K4" s="349"/>
      <c r="L4" s="350" t="s">
        <v>684</v>
      </c>
      <c r="M4" s="350"/>
      <c r="N4" s="349" t="s">
        <v>685</v>
      </c>
      <c r="O4" s="349"/>
      <c r="P4" s="350" t="s">
        <v>686</v>
      </c>
      <c r="Q4" s="350"/>
      <c r="R4" s="349" t="s">
        <v>687</v>
      </c>
      <c r="S4" s="349"/>
      <c r="T4" s="351" t="s">
        <v>688</v>
      </c>
      <c r="U4" s="351"/>
      <c r="V4" s="349" t="s">
        <v>689</v>
      </c>
      <c r="W4" s="349"/>
      <c r="X4" s="350" t="s">
        <v>690</v>
      </c>
      <c r="Y4" s="350"/>
      <c r="Z4" s="349" t="s">
        <v>691</v>
      </c>
      <c r="AA4" s="349"/>
      <c r="AB4" s="350" t="s">
        <v>692</v>
      </c>
      <c r="AC4" s="350"/>
      <c r="AD4" s="349" t="s">
        <v>693</v>
      </c>
      <c r="AE4" s="349"/>
      <c r="AF4" s="350" t="s">
        <v>694</v>
      </c>
      <c r="AG4" s="350"/>
      <c r="AH4" s="349" t="s">
        <v>695</v>
      </c>
      <c r="AI4" s="349"/>
      <c r="AJ4" s="350" t="s">
        <v>696</v>
      </c>
      <c r="AK4" s="350"/>
      <c r="AL4" s="349" t="s">
        <v>697</v>
      </c>
      <c r="AM4" s="349"/>
      <c r="AN4" s="350" t="s">
        <v>698</v>
      </c>
      <c r="AO4" s="350"/>
      <c r="AP4" s="349" t="s">
        <v>699</v>
      </c>
      <c r="AQ4" s="349"/>
      <c r="AR4" s="350" t="s">
        <v>700</v>
      </c>
      <c r="AS4" s="350"/>
      <c r="AT4" s="155"/>
      <c r="AU4" s="155"/>
      <c r="AV4" s="155"/>
      <c r="AW4" s="155"/>
      <c r="AX4" s="155"/>
      <c r="AY4" s="155"/>
      <c r="AZ4" s="155"/>
      <c r="BA4" s="155"/>
      <c r="BB4" s="155"/>
      <c r="BC4" s="155"/>
      <c r="BD4" s="155"/>
      <c r="BE4" s="155"/>
      <c r="BF4" s="155"/>
      <c r="BG4" s="155"/>
      <c r="BH4" s="155"/>
      <c r="BI4" s="155"/>
      <c r="BJ4" s="155"/>
      <c r="BK4" s="155"/>
      <c r="BL4" s="155"/>
      <c r="BM4" s="155"/>
      <c r="BN4" s="155"/>
      <c r="BO4" s="155"/>
      <c r="BP4" s="155"/>
      <c r="BQ4" s="155"/>
      <c r="BR4" s="155"/>
      <c r="BS4" s="155"/>
      <c r="BT4" s="155"/>
      <c r="BU4" s="155"/>
      <c r="BV4" s="155"/>
      <c r="BW4" s="155"/>
      <c r="BX4" s="155"/>
      <c r="BY4" s="155"/>
      <c r="BZ4" s="155"/>
      <c r="CA4" s="155"/>
      <c r="CB4" s="155"/>
      <c r="CC4" s="155"/>
      <c r="CD4" s="155"/>
      <c r="CE4" s="155"/>
      <c r="CF4" s="155"/>
      <c r="CG4" s="155"/>
      <c r="CH4" s="155"/>
      <c r="CI4" s="155"/>
      <c r="CJ4" s="155"/>
      <c r="CK4" s="155"/>
      <c r="CL4" s="155"/>
      <c r="CM4" s="155"/>
      <c r="CN4" s="155"/>
      <c r="CO4" s="155"/>
      <c r="CP4" s="155"/>
      <c r="CQ4" s="155"/>
      <c r="CR4" s="155"/>
      <c r="CS4" s="155"/>
      <c r="CT4" s="155"/>
      <c r="CU4" s="155"/>
      <c r="CV4" s="155"/>
      <c r="CW4" s="155"/>
    </row>
    <row r="5" spans="1:101" s="168" customFormat="1" ht="25.5" customHeight="1" x14ac:dyDescent="0.35">
      <c r="A5" s="157" t="s">
        <v>419</v>
      </c>
      <c r="B5" s="158"/>
      <c r="C5" s="158"/>
      <c r="D5" s="158"/>
      <c r="E5" s="159"/>
      <c r="F5" s="160"/>
      <c r="G5" s="160"/>
      <c r="H5" s="161"/>
      <c r="I5" s="161"/>
      <c r="J5" s="160"/>
      <c r="K5" s="160"/>
      <c r="L5" s="161"/>
      <c r="M5" s="161"/>
      <c r="N5" s="160"/>
      <c r="O5" s="160"/>
      <c r="P5" s="162"/>
      <c r="Q5" s="162"/>
      <c r="R5" s="160"/>
      <c r="S5" s="163"/>
      <c r="T5" s="164"/>
      <c r="U5" s="164"/>
      <c r="V5" s="165"/>
      <c r="W5" s="160"/>
      <c r="X5" s="162"/>
      <c r="Y5" s="162"/>
      <c r="Z5" s="160"/>
      <c r="AA5" s="160"/>
      <c r="AB5" s="162"/>
      <c r="AC5" s="162"/>
      <c r="AD5" s="166"/>
      <c r="AE5" s="166"/>
      <c r="AF5" s="160"/>
      <c r="AG5" s="160"/>
      <c r="AH5" s="160"/>
      <c r="AI5" s="160"/>
      <c r="AJ5" s="162"/>
      <c r="AK5" s="162"/>
      <c r="AL5" s="160"/>
      <c r="AM5" s="160"/>
      <c r="AN5" s="162"/>
      <c r="AO5" s="162"/>
      <c r="AP5" s="160"/>
      <c r="AQ5" s="160"/>
      <c r="AR5" s="162"/>
      <c r="AS5" s="162"/>
      <c r="AT5" s="167"/>
      <c r="AU5" s="167"/>
      <c r="AV5" s="167"/>
      <c r="AW5" s="167"/>
      <c r="AX5" s="167"/>
      <c r="AY5" s="167"/>
      <c r="AZ5" s="167"/>
      <c r="BA5" s="167"/>
      <c r="BB5" s="167"/>
      <c r="BC5" s="167"/>
      <c r="BD5" s="167"/>
      <c r="BE5" s="167"/>
      <c r="BF5" s="167"/>
      <c r="BG5" s="167"/>
      <c r="BH5" s="167"/>
      <c r="BI5" s="167"/>
      <c r="BJ5" s="167"/>
      <c r="BK5" s="167"/>
      <c r="BL5" s="167"/>
      <c r="BM5" s="167"/>
      <c r="BN5" s="167"/>
      <c r="BO5" s="167"/>
      <c r="BP5" s="167"/>
      <c r="BQ5" s="167"/>
      <c r="BR5" s="167"/>
      <c r="BS5" s="167"/>
      <c r="BT5" s="167"/>
      <c r="BU5" s="167"/>
      <c r="BV5" s="167"/>
      <c r="BW5" s="167"/>
      <c r="BX5" s="167"/>
      <c r="BY5" s="167"/>
      <c r="BZ5" s="167"/>
      <c r="CA5" s="167"/>
      <c r="CB5" s="167"/>
      <c r="CC5" s="167"/>
      <c r="CD5" s="167"/>
      <c r="CE5" s="167"/>
      <c r="CF5" s="167"/>
      <c r="CG5" s="167"/>
      <c r="CH5" s="167"/>
      <c r="CI5" s="167"/>
      <c r="CJ5" s="167"/>
      <c r="CK5" s="167"/>
      <c r="CL5" s="167"/>
      <c r="CM5" s="167"/>
      <c r="CN5" s="167"/>
      <c r="CO5" s="167"/>
      <c r="CP5" s="167"/>
      <c r="CQ5" s="167"/>
      <c r="CR5" s="167"/>
      <c r="CS5" s="167"/>
      <c r="CT5" s="167"/>
      <c r="CU5" s="167"/>
      <c r="CV5" s="167"/>
      <c r="CW5" s="167"/>
    </row>
    <row r="6" spans="1:101" ht="13.5" customHeight="1" x14ac:dyDescent="0.2">
      <c r="A6" s="182" t="s">
        <v>701</v>
      </c>
      <c r="B6" s="183" t="s">
        <v>702</v>
      </c>
      <c r="C6" s="184"/>
      <c r="D6" s="184">
        <v>447</v>
      </c>
      <c r="E6" s="185"/>
      <c r="F6" s="173"/>
      <c r="G6" s="173"/>
      <c r="H6" s="174"/>
      <c r="I6" s="174"/>
      <c r="J6" s="173"/>
      <c r="K6" s="173"/>
      <c r="L6" s="174"/>
      <c r="M6" s="174"/>
      <c r="N6" s="173"/>
      <c r="O6" s="173"/>
      <c r="P6" s="175"/>
      <c r="Q6" s="175"/>
      <c r="R6" s="173"/>
      <c r="S6" s="176"/>
      <c r="T6" s="164"/>
      <c r="U6" s="164"/>
      <c r="V6" s="177"/>
      <c r="W6" s="173"/>
      <c r="X6" s="175"/>
      <c r="Y6" s="175"/>
      <c r="Z6" s="173"/>
      <c r="AA6" s="173"/>
      <c r="AB6" s="175"/>
      <c r="AC6" s="175"/>
      <c r="AD6" s="169"/>
      <c r="AE6" s="170"/>
      <c r="AF6" s="178"/>
      <c r="AG6" s="178"/>
      <c r="AH6" s="173"/>
      <c r="AI6" s="173"/>
      <c r="AJ6" s="175"/>
      <c r="AK6" s="175"/>
      <c r="AL6" s="173"/>
      <c r="AM6" s="173"/>
      <c r="AN6" s="175"/>
      <c r="AO6" s="175"/>
      <c r="AP6" s="173"/>
      <c r="AQ6" s="173"/>
      <c r="AR6" s="175"/>
      <c r="AS6" s="175"/>
      <c r="AT6" s="155"/>
      <c r="AU6" s="155"/>
      <c r="AV6" s="155"/>
      <c r="AW6" s="155"/>
      <c r="AX6" s="155"/>
      <c r="AY6" s="155"/>
      <c r="AZ6" s="155"/>
      <c r="BA6" s="155"/>
      <c r="BB6" s="155"/>
      <c r="BC6" s="155"/>
      <c r="BD6" s="155"/>
      <c r="BE6" s="155"/>
      <c r="BF6" s="155"/>
      <c r="BG6" s="155"/>
      <c r="BH6" s="155"/>
      <c r="BI6" s="155"/>
      <c r="BJ6" s="155"/>
      <c r="BK6" s="155"/>
      <c r="BL6" s="155"/>
      <c r="BM6" s="155"/>
      <c r="BN6" s="155"/>
      <c r="BO6" s="155"/>
      <c r="BP6" s="155"/>
      <c r="BQ6" s="155"/>
      <c r="BR6" s="155"/>
      <c r="BS6" s="155"/>
      <c r="BT6" s="155"/>
      <c r="BU6" s="155"/>
      <c r="BV6" s="155"/>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row>
    <row r="7" spans="1:101" ht="13.5" customHeight="1" x14ac:dyDescent="0.2">
      <c r="A7" s="180" t="s">
        <v>703</v>
      </c>
      <c r="B7" s="180"/>
      <c r="C7" s="181"/>
      <c r="D7" s="181"/>
      <c r="E7" s="186"/>
      <c r="F7" s="173"/>
      <c r="G7" s="173"/>
      <c r="H7" s="174"/>
      <c r="I7" s="174"/>
      <c r="J7" s="173"/>
      <c r="K7" s="173"/>
      <c r="L7" s="174"/>
      <c r="M7" s="174"/>
      <c r="N7" s="173"/>
      <c r="O7" s="173"/>
      <c r="P7" s="175"/>
      <c r="Q7" s="175"/>
      <c r="R7" s="173"/>
      <c r="S7" s="176"/>
      <c r="T7" s="164"/>
      <c r="U7" s="164"/>
      <c r="V7" s="177"/>
      <c r="W7" s="173"/>
      <c r="X7" s="175"/>
      <c r="Y7" s="175"/>
      <c r="Z7" s="173"/>
      <c r="AA7" s="173"/>
      <c r="AB7" s="175"/>
      <c r="AC7" s="175"/>
      <c r="AD7" s="169"/>
      <c r="AE7" s="170"/>
      <c r="AF7" s="178"/>
      <c r="AG7" s="178"/>
      <c r="AH7" s="173"/>
      <c r="AI7" s="173"/>
      <c r="AJ7" s="175"/>
      <c r="AK7" s="175"/>
      <c r="AL7" s="173"/>
      <c r="AM7" s="173"/>
      <c r="AN7" s="175"/>
      <c r="AO7" s="175"/>
      <c r="AP7" s="173"/>
      <c r="AQ7" s="173"/>
      <c r="AR7" s="175"/>
      <c r="AS7" s="175"/>
      <c r="AT7" s="187"/>
      <c r="AU7" s="187"/>
      <c r="AV7" s="187"/>
      <c r="AW7" s="187"/>
      <c r="AX7" s="187"/>
      <c r="AY7" s="187"/>
      <c r="AZ7" s="187"/>
      <c r="BA7" s="187"/>
      <c r="BB7" s="187"/>
      <c r="BC7" s="187"/>
      <c r="BD7" s="187"/>
      <c r="BE7" s="187"/>
      <c r="BF7" s="187"/>
      <c r="BG7" s="187"/>
      <c r="BH7" s="187"/>
      <c r="BI7" s="187"/>
      <c r="BJ7" s="187"/>
      <c r="BK7" s="187"/>
      <c r="BL7" s="187"/>
      <c r="BM7" s="187"/>
      <c r="BN7" s="187"/>
      <c r="BO7" s="187"/>
      <c r="BP7" s="187"/>
      <c r="BQ7" s="187"/>
      <c r="BR7" s="187"/>
      <c r="BS7" s="187"/>
      <c r="BT7" s="187"/>
      <c r="BU7" s="187"/>
      <c r="BV7" s="187"/>
      <c r="BW7" s="187"/>
      <c r="BX7" s="187"/>
      <c r="BY7" s="187"/>
      <c r="BZ7" s="187"/>
      <c r="CA7" s="187"/>
      <c r="CB7" s="187"/>
      <c r="CC7" s="187"/>
      <c r="CD7" s="187"/>
      <c r="CE7" s="187"/>
      <c r="CF7" s="187"/>
      <c r="CG7" s="187"/>
      <c r="CH7" s="187"/>
      <c r="CI7" s="187"/>
      <c r="CJ7" s="187"/>
      <c r="CK7" s="187"/>
      <c r="CL7" s="187"/>
      <c r="CM7" s="187"/>
      <c r="CN7" s="187"/>
      <c r="CO7" s="187"/>
      <c r="CP7" s="187"/>
      <c r="CQ7" s="187"/>
      <c r="CR7" s="187"/>
      <c r="CS7" s="187"/>
      <c r="CT7" s="187"/>
      <c r="CU7" s="187"/>
      <c r="CV7" s="187"/>
      <c r="CW7" s="187"/>
    </row>
    <row r="8" spans="1:101" ht="13.5" customHeight="1" x14ac:dyDescent="0.2">
      <c r="A8" s="188" t="s">
        <v>704</v>
      </c>
      <c r="B8" s="180"/>
      <c r="C8" s="181"/>
      <c r="D8" s="181"/>
      <c r="E8" s="186"/>
      <c r="F8" s="173"/>
      <c r="G8" s="173"/>
      <c r="H8" s="174"/>
      <c r="I8" s="174"/>
      <c r="J8" s="173"/>
      <c r="K8" s="173"/>
      <c r="L8" s="174"/>
      <c r="M8" s="174"/>
      <c r="N8" s="173"/>
      <c r="O8" s="173"/>
      <c r="P8" s="175"/>
      <c r="Q8" s="175"/>
      <c r="R8" s="173"/>
      <c r="S8" s="176"/>
      <c r="T8" s="164"/>
      <c r="U8" s="164"/>
      <c r="V8" s="177"/>
      <c r="W8" s="173"/>
      <c r="X8" s="175"/>
      <c r="Y8" s="175"/>
      <c r="Z8" s="173"/>
      <c r="AA8" s="173"/>
      <c r="AB8" s="175"/>
      <c r="AC8" s="175"/>
      <c r="AD8" s="169"/>
      <c r="AE8" s="170"/>
      <c r="AF8" s="178"/>
      <c r="AG8" s="178"/>
      <c r="AH8" s="173"/>
      <c r="AI8" s="173"/>
      <c r="AJ8" s="175"/>
      <c r="AK8" s="175"/>
      <c r="AL8" s="173"/>
      <c r="AM8" s="173"/>
      <c r="AN8" s="175"/>
      <c r="AO8" s="175"/>
      <c r="AP8" s="173"/>
      <c r="AQ8" s="173"/>
      <c r="AR8" s="175"/>
      <c r="AS8" s="175"/>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c r="CE8" s="187"/>
      <c r="CF8" s="187"/>
      <c r="CG8" s="187"/>
      <c r="CH8" s="187"/>
      <c r="CI8" s="187"/>
      <c r="CJ8" s="187"/>
      <c r="CK8" s="187"/>
      <c r="CL8" s="187"/>
      <c r="CM8" s="187"/>
      <c r="CN8" s="187"/>
      <c r="CO8" s="187"/>
      <c r="CP8" s="187"/>
      <c r="CQ8" s="187"/>
      <c r="CR8" s="187"/>
      <c r="CS8" s="187"/>
      <c r="CT8" s="187"/>
      <c r="CU8" s="187"/>
      <c r="CV8" s="187"/>
      <c r="CW8" s="187"/>
    </row>
    <row r="9" spans="1:101" ht="13.5" customHeight="1" x14ac:dyDescent="0.2">
      <c r="A9" s="180" t="s">
        <v>705</v>
      </c>
      <c r="B9" s="180"/>
      <c r="C9" s="181"/>
      <c r="D9" s="181"/>
      <c r="E9" s="186"/>
      <c r="F9" s="173"/>
      <c r="G9" s="173"/>
      <c r="H9" s="174"/>
      <c r="I9" s="174"/>
      <c r="J9" s="173"/>
      <c r="K9" s="173"/>
      <c r="L9" s="174"/>
      <c r="M9" s="174"/>
      <c r="N9" s="173"/>
      <c r="O9" s="173"/>
      <c r="P9" s="175"/>
      <c r="Q9" s="175"/>
      <c r="R9" s="173"/>
      <c r="S9" s="176"/>
      <c r="T9" s="164"/>
      <c r="U9" s="164"/>
      <c r="V9" s="177"/>
      <c r="W9" s="173"/>
      <c r="X9" s="175"/>
      <c r="Y9" s="175"/>
      <c r="Z9" s="173"/>
      <c r="AA9" s="173"/>
      <c r="AB9" s="175"/>
      <c r="AC9" s="175"/>
      <c r="AD9" s="169"/>
      <c r="AE9" s="170"/>
      <c r="AF9" s="178"/>
      <c r="AG9" s="178"/>
      <c r="AH9" s="173"/>
      <c r="AI9" s="173"/>
      <c r="AJ9" s="175"/>
      <c r="AK9" s="175"/>
      <c r="AL9" s="173"/>
      <c r="AM9" s="173"/>
      <c r="AN9" s="175"/>
      <c r="AO9" s="175"/>
      <c r="AP9" s="173"/>
      <c r="AQ9" s="173"/>
      <c r="AR9" s="175"/>
      <c r="AS9" s="175"/>
      <c r="AT9" s="187"/>
      <c r="AU9" s="187"/>
      <c r="AV9" s="187"/>
      <c r="AW9" s="187"/>
      <c r="AX9" s="187"/>
      <c r="AY9" s="187"/>
      <c r="AZ9" s="187"/>
      <c r="BA9" s="187"/>
      <c r="BB9" s="187"/>
      <c r="BC9" s="187"/>
      <c r="BD9" s="187"/>
      <c r="BE9" s="187"/>
      <c r="BF9" s="187"/>
      <c r="BG9" s="187"/>
      <c r="BH9" s="187"/>
      <c r="BI9" s="187"/>
      <c r="BJ9" s="187"/>
      <c r="BK9" s="187"/>
      <c r="BL9" s="187"/>
      <c r="BM9" s="187"/>
      <c r="BN9" s="187"/>
      <c r="BO9" s="187"/>
      <c r="BP9" s="187"/>
      <c r="BQ9" s="187"/>
      <c r="BR9" s="187"/>
      <c r="BS9" s="187"/>
      <c r="BT9" s="187"/>
      <c r="BU9" s="187"/>
      <c r="BV9" s="187"/>
      <c r="BW9" s="187"/>
      <c r="BX9" s="187"/>
      <c r="BY9" s="187"/>
      <c r="BZ9" s="187"/>
      <c r="CA9" s="187"/>
      <c r="CB9" s="187"/>
      <c r="CC9" s="187"/>
      <c r="CD9" s="187"/>
      <c r="CE9" s="187"/>
      <c r="CF9" s="187"/>
      <c r="CG9" s="187"/>
      <c r="CH9" s="187"/>
      <c r="CI9" s="187"/>
      <c r="CJ9" s="187"/>
      <c r="CK9" s="187"/>
      <c r="CL9" s="187"/>
      <c r="CM9" s="187"/>
      <c r="CN9" s="187"/>
      <c r="CO9" s="187"/>
      <c r="CP9" s="187"/>
      <c r="CQ9" s="187"/>
      <c r="CR9" s="187"/>
      <c r="CS9" s="187"/>
      <c r="CT9" s="187"/>
      <c r="CU9" s="187"/>
      <c r="CV9" s="187"/>
      <c r="CW9" s="187"/>
    </row>
    <row r="10" spans="1:101" s="194" customFormat="1" ht="13.5" customHeight="1" x14ac:dyDescent="0.2">
      <c r="A10" s="189" t="s">
        <v>706</v>
      </c>
      <c r="B10" s="190"/>
      <c r="C10" s="191"/>
      <c r="D10" s="191"/>
      <c r="E10" s="192"/>
      <c r="F10" s="173"/>
      <c r="G10" s="173"/>
      <c r="H10" s="174"/>
      <c r="I10" s="174"/>
      <c r="J10" s="173"/>
      <c r="K10" s="173"/>
      <c r="L10" s="174"/>
      <c r="M10" s="174"/>
      <c r="N10" s="173"/>
      <c r="O10" s="173"/>
      <c r="P10" s="175"/>
      <c r="Q10" s="175"/>
      <c r="R10" s="173"/>
      <c r="S10" s="176"/>
      <c r="T10" s="164"/>
      <c r="U10" s="164"/>
      <c r="V10" s="177"/>
      <c r="W10" s="173"/>
      <c r="X10" s="175"/>
      <c r="Y10" s="175"/>
      <c r="Z10" s="173"/>
      <c r="AA10" s="173"/>
      <c r="AB10" s="175"/>
      <c r="AC10" s="175"/>
      <c r="AD10" s="169"/>
      <c r="AE10" s="170"/>
      <c r="AF10" s="178"/>
      <c r="AG10" s="178"/>
      <c r="AH10" s="173"/>
      <c r="AI10" s="173"/>
      <c r="AJ10" s="175"/>
      <c r="AK10" s="175"/>
      <c r="AL10" s="173"/>
      <c r="AM10" s="173"/>
      <c r="AN10" s="175"/>
      <c r="AO10" s="175"/>
      <c r="AP10" s="173"/>
      <c r="AQ10" s="173"/>
      <c r="AR10" s="175"/>
      <c r="AS10" s="175"/>
      <c r="AT10" s="193"/>
      <c r="AU10" s="193"/>
      <c r="AV10" s="193"/>
      <c r="AW10" s="193"/>
      <c r="AX10" s="193"/>
      <c r="AY10" s="193"/>
      <c r="AZ10" s="193"/>
      <c r="BA10" s="193"/>
      <c r="BB10" s="193"/>
      <c r="BC10" s="193"/>
      <c r="BD10" s="193"/>
      <c r="BE10" s="193"/>
      <c r="BF10" s="193"/>
      <c r="BG10" s="193"/>
      <c r="BH10" s="193"/>
      <c r="BI10" s="193"/>
      <c r="BJ10" s="193"/>
      <c r="BK10" s="193"/>
      <c r="BL10" s="193"/>
      <c r="BM10" s="193"/>
      <c r="BN10" s="193"/>
      <c r="BO10" s="193"/>
      <c r="BP10" s="193"/>
      <c r="BQ10" s="193"/>
      <c r="BR10" s="193"/>
      <c r="BS10" s="193"/>
      <c r="BT10" s="193"/>
      <c r="BU10" s="193"/>
      <c r="BV10" s="193"/>
      <c r="BW10" s="193"/>
      <c r="BX10" s="193"/>
      <c r="BY10" s="193"/>
      <c r="BZ10" s="193"/>
      <c r="CA10" s="193"/>
      <c r="CB10" s="193"/>
      <c r="CC10" s="193"/>
      <c r="CD10" s="193"/>
      <c r="CE10" s="193"/>
      <c r="CF10" s="193"/>
      <c r="CG10" s="193"/>
      <c r="CH10" s="193"/>
      <c r="CI10" s="193"/>
      <c r="CJ10" s="193"/>
      <c r="CK10" s="193"/>
      <c r="CL10" s="193"/>
      <c r="CM10" s="193"/>
      <c r="CN10" s="193"/>
      <c r="CO10" s="193"/>
      <c r="CP10" s="193"/>
      <c r="CQ10" s="193"/>
      <c r="CR10" s="193"/>
      <c r="CS10" s="193"/>
      <c r="CT10" s="193"/>
      <c r="CU10" s="193"/>
      <c r="CV10" s="193"/>
      <c r="CW10" s="193"/>
    </row>
    <row r="11" spans="1:101" s="194" customFormat="1" x14ac:dyDescent="0.2">
      <c r="A11" s="195" t="s">
        <v>707</v>
      </c>
      <c r="B11" s="196"/>
      <c r="C11" s="191"/>
      <c r="D11" s="191"/>
      <c r="E11" s="192"/>
      <c r="F11" s="173"/>
      <c r="G11" s="173"/>
      <c r="H11" s="174"/>
      <c r="I11" s="174"/>
      <c r="J11" s="173"/>
      <c r="K11" s="173"/>
      <c r="L11" s="174"/>
      <c r="M11" s="174"/>
      <c r="N11" s="173"/>
      <c r="O11" s="173"/>
      <c r="P11" s="175"/>
      <c r="Q11" s="175"/>
      <c r="R11" s="173"/>
      <c r="S11" s="176"/>
      <c r="T11" s="164"/>
      <c r="U11" s="164"/>
      <c r="V11" s="177"/>
      <c r="W11" s="173"/>
      <c r="X11" s="175"/>
      <c r="Y11" s="175"/>
      <c r="Z11" s="173"/>
      <c r="AA11" s="173"/>
      <c r="AB11" s="175"/>
      <c r="AC11" s="175"/>
      <c r="AD11" s="169"/>
      <c r="AE11" s="170"/>
      <c r="AF11" s="178"/>
      <c r="AG11" s="178"/>
      <c r="AH11" s="173"/>
      <c r="AI11" s="173"/>
      <c r="AJ11" s="175"/>
      <c r="AK11" s="175"/>
      <c r="AL11" s="173"/>
      <c r="AM11" s="173"/>
      <c r="AN11" s="175"/>
      <c r="AO11" s="175"/>
      <c r="AP11" s="173"/>
      <c r="AQ11" s="173"/>
      <c r="AR11" s="175"/>
      <c r="AS11" s="175"/>
      <c r="AT11" s="193"/>
      <c r="AU11" s="193"/>
      <c r="AV11" s="193"/>
      <c r="AW11" s="193"/>
      <c r="AX11" s="193"/>
      <c r="AY11" s="193"/>
      <c r="AZ11" s="193"/>
      <c r="BA11" s="193"/>
      <c r="BB11" s="193"/>
      <c r="BC11" s="193"/>
      <c r="BD11" s="193"/>
      <c r="BE11" s="193"/>
      <c r="BF11" s="193"/>
      <c r="BG11" s="193"/>
      <c r="BH11" s="193"/>
      <c r="BI11" s="193"/>
      <c r="BJ11" s="193"/>
      <c r="BK11" s="193"/>
      <c r="BL11" s="193"/>
      <c r="BM11" s="193"/>
      <c r="BN11" s="193"/>
      <c r="BO11" s="193"/>
      <c r="BP11" s="193"/>
      <c r="BQ11" s="193"/>
      <c r="BR11" s="193"/>
      <c r="BS11" s="193"/>
      <c r="BT11" s="193"/>
      <c r="BU11" s="193"/>
      <c r="BV11" s="193"/>
      <c r="BW11" s="193"/>
      <c r="BX11" s="193"/>
      <c r="BY11" s="193"/>
      <c r="BZ11" s="193"/>
      <c r="CA11" s="193"/>
      <c r="CB11" s="193"/>
      <c r="CC11" s="193"/>
      <c r="CD11" s="193"/>
      <c r="CE11" s="193"/>
      <c r="CF11" s="193"/>
      <c r="CG11" s="193"/>
      <c r="CH11" s="193"/>
      <c r="CI11" s="193"/>
      <c r="CJ11" s="193"/>
      <c r="CK11" s="193"/>
      <c r="CL11" s="193"/>
      <c r="CM11" s="193"/>
      <c r="CN11" s="193"/>
      <c r="CO11" s="193"/>
      <c r="CP11" s="193"/>
      <c r="CQ11" s="193"/>
      <c r="CR11" s="193"/>
      <c r="CS11" s="193"/>
      <c r="CT11" s="193"/>
      <c r="CU11" s="193"/>
      <c r="CV11" s="193"/>
      <c r="CW11" s="193"/>
    </row>
    <row r="12" spans="1:101" x14ac:dyDescent="0.2">
      <c r="A12" s="197" t="s">
        <v>708</v>
      </c>
      <c r="B12" s="198"/>
      <c r="C12" s="181"/>
      <c r="D12" s="181"/>
      <c r="E12" s="186"/>
      <c r="F12" s="173"/>
      <c r="G12" s="173"/>
      <c r="H12" s="174"/>
      <c r="I12" s="174"/>
      <c r="J12" s="173"/>
      <c r="K12" s="173"/>
      <c r="L12" s="174"/>
      <c r="M12" s="174"/>
      <c r="N12" s="173"/>
      <c r="O12" s="173"/>
      <c r="P12" s="175"/>
      <c r="Q12" s="175"/>
      <c r="R12" s="173"/>
      <c r="S12" s="176"/>
      <c r="T12" s="164"/>
      <c r="U12" s="164"/>
      <c r="V12" s="177"/>
      <c r="W12" s="173"/>
      <c r="X12" s="175"/>
      <c r="Y12" s="175"/>
      <c r="Z12" s="173"/>
      <c r="AA12" s="173"/>
      <c r="AB12" s="175"/>
      <c r="AC12" s="175"/>
      <c r="AD12" s="169"/>
      <c r="AE12" s="170"/>
      <c r="AF12" s="178"/>
      <c r="AG12" s="178"/>
      <c r="AH12" s="173"/>
      <c r="AI12" s="173"/>
      <c r="AJ12" s="175"/>
      <c r="AK12" s="175"/>
      <c r="AL12" s="173"/>
      <c r="AM12" s="173"/>
      <c r="AN12" s="175"/>
      <c r="AO12" s="175"/>
      <c r="AP12" s="173"/>
      <c r="AQ12" s="173"/>
      <c r="AR12" s="175"/>
      <c r="AS12" s="175"/>
      <c r="AT12" s="187"/>
      <c r="AU12" s="187"/>
      <c r="AV12" s="187"/>
      <c r="AW12" s="187"/>
      <c r="AX12" s="187"/>
      <c r="AY12" s="187"/>
      <c r="AZ12" s="187"/>
      <c r="BA12" s="187"/>
      <c r="BB12" s="187"/>
      <c r="BC12" s="187"/>
      <c r="BD12" s="187"/>
      <c r="BE12" s="187"/>
      <c r="BF12" s="187"/>
      <c r="BG12" s="187"/>
      <c r="BH12" s="187"/>
      <c r="BI12" s="187"/>
      <c r="BJ12" s="187"/>
      <c r="BK12" s="187"/>
      <c r="BL12" s="187"/>
      <c r="BM12" s="187"/>
      <c r="BN12" s="187"/>
      <c r="BO12" s="187"/>
      <c r="BP12" s="187"/>
      <c r="BQ12" s="187"/>
      <c r="BR12" s="187"/>
      <c r="BS12" s="187"/>
      <c r="BT12" s="187"/>
      <c r="BU12" s="187"/>
      <c r="BV12" s="187"/>
      <c r="BW12" s="187"/>
      <c r="BX12" s="187"/>
      <c r="BY12" s="187"/>
      <c r="BZ12" s="187"/>
      <c r="CA12" s="187"/>
      <c r="CB12" s="187"/>
      <c r="CC12" s="187"/>
      <c r="CD12" s="187"/>
      <c r="CE12" s="187"/>
      <c r="CF12" s="187"/>
      <c r="CG12" s="187"/>
      <c r="CH12" s="187"/>
      <c r="CI12" s="187"/>
      <c r="CJ12" s="187"/>
      <c r="CK12" s="187"/>
      <c r="CL12" s="187"/>
      <c r="CM12" s="187"/>
      <c r="CN12" s="187"/>
      <c r="CO12" s="187"/>
      <c r="CP12" s="187"/>
      <c r="CQ12" s="187"/>
      <c r="CR12" s="187"/>
      <c r="CS12" s="187"/>
      <c r="CT12" s="187"/>
      <c r="CU12" s="187"/>
      <c r="CV12" s="187"/>
      <c r="CW12" s="187"/>
    </row>
    <row r="13" spans="1:101" ht="14.25" x14ac:dyDescent="0.2">
      <c r="A13" s="199" t="s">
        <v>709</v>
      </c>
      <c r="B13" s="200" t="s">
        <v>702</v>
      </c>
      <c r="C13" s="201"/>
      <c r="D13" s="201">
        <v>447</v>
      </c>
      <c r="E13" s="202"/>
      <c r="F13" s="173"/>
      <c r="G13" s="173"/>
      <c r="H13" s="174"/>
      <c r="I13" s="174"/>
      <c r="J13" s="173"/>
      <c r="K13" s="173"/>
      <c r="L13" s="174"/>
      <c r="M13" s="174"/>
      <c r="N13" s="173"/>
      <c r="O13" s="173"/>
      <c r="P13" s="175"/>
      <c r="Q13" s="175"/>
      <c r="R13" s="173"/>
      <c r="S13" s="176"/>
      <c r="T13" s="164"/>
      <c r="U13" s="164"/>
      <c r="V13" s="177"/>
      <c r="W13" s="173"/>
      <c r="X13" s="175"/>
      <c r="Y13" s="175"/>
      <c r="Z13" s="173"/>
      <c r="AA13" s="173"/>
      <c r="AB13" s="175"/>
      <c r="AC13" s="175"/>
      <c r="AD13" s="169"/>
      <c r="AE13" s="170"/>
      <c r="AF13" s="178"/>
      <c r="AG13" s="178"/>
      <c r="AH13" s="173"/>
      <c r="AI13" s="173"/>
      <c r="AJ13" s="175"/>
      <c r="AK13" s="175"/>
      <c r="AL13" s="173"/>
      <c r="AM13" s="173"/>
      <c r="AN13" s="175"/>
      <c r="AO13" s="175"/>
      <c r="AP13" s="173"/>
      <c r="AQ13" s="173"/>
      <c r="AR13" s="175"/>
      <c r="AS13" s="175"/>
      <c r="AT13" s="155"/>
      <c r="AU13" s="155"/>
      <c r="AV13" s="155"/>
      <c r="AW13" s="155"/>
      <c r="AX13" s="155"/>
      <c r="AY13" s="155"/>
      <c r="AZ13" s="155"/>
      <c r="BA13" s="155"/>
      <c r="BB13" s="155"/>
      <c r="BC13" s="155"/>
      <c r="BD13" s="155"/>
      <c r="BE13" s="155"/>
      <c r="BF13" s="155"/>
      <c r="BG13" s="155"/>
      <c r="BH13" s="155"/>
      <c r="BI13" s="155"/>
      <c r="BJ13" s="155"/>
      <c r="BK13" s="155"/>
      <c r="BL13" s="155"/>
      <c r="BM13" s="155"/>
      <c r="BN13" s="155"/>
      <c r="BO13" s="155"/>
      <c r="BP13" s="155"/>
      <c r="BQ13" s="155"/>
      <c r="BR13" s="155"/>
      <c r="BS13" s="155"/>
      <c r="BT13" s="155"/>
      <c r="BU13" s="155"/>
      <c r="BV13" s="155"/>
      <c r="BW13" s="155"/>
      <c r="BX13" s="155"/>
      <c r="BY13" s="155"/>
      <c r="BZ13" s="155"/>
      <c r="CA13" s="155"/>
      <c r="CB13" s="155"/>
      <c r="CC13" s="155"/>
      <c r="CD13" s="155"/>
      <c r="CE13" s="155"/>
      <c r="CF13" s="155"/>
      <c r="CG13" s="155"/>
      <c r="CH13" s="155"/>
      <c r="CI13" s="155"/>
      <c r="CJ13" s="155"/>
      <c r="CK13" s="155"/>
      <c r="CL13" s="155"/>
      <c r="CM13" s="155"/>
      <c r="CN13" s="155"/>
      <c r="CO13" s="155"/>
      <c r="CP13" s="155"/>
      <c r="CQ13" s="155"/>
      <c r="CR13" s="155"/>
      <c r="CS13" s="155"/>
      <c r="CT13" s="155"/>
      <c r="CU13" s="155"/>
      <c r="CV13" s="155"/>
      <c r="CW13" s="155"/>
    </row>
    <row r="14" spans="1:101" x14ac:dyDescent="0.2">
      <c r="A14" s="180" t="s">
        <v>710</v>
      </c>
      <c r="B14" s="180"/>
      <c r="C14" s="181"/>
      <c r="D14" s="181"/>
      <c r="E14" s="186"/>
      <c r="F14" s="173"/>
      <c r="G14" s="173"/>
      <c r="H14" s="174"/>
      <c r="I14" s="174"/>
      <c r="J14" s="173"/>
      <c r="K14" s="173"/>
      <c r="L14" s="174"/>
      <c r="M14" s="174"/>
      <c r="N14" s="173"/>
      <c r="O14" s="173"/>
      <c r="P14" s="175"/>
      <c r="Q14" s="175"/>
      <c r="R14" s="173"/>
      <c r="S14" s="176"/>
      <c r="T14" s="164"/>
      <c r="U14" s="164"/>
      <c r="V14" s="177"/>
      <c r="W14" s="173"/>
      <c r="X14" s="175"/>
      <c r="Y14" s="175"/>
      <c r="Z14" s="173"/>
      <c r="AA14" s="173"/>
      <c r="AB14" s="175"/>
      <c r="AC14" s="175"/>
      <c r="AD14" s="169"/>
      <c r="AE14" s="170"/>
      <c r="AF14" s="178"/>
      <c r="AG14" s="178"/>
      <c r="AH14" s="173"/>
      <c r="AI14" s="173"/>
      <c r="AJ14" s="175"/>
      <c r="AK14" s="175"/>
      <c r="AL14" s="173"/>
      <c r="AM14" s="173"/>
      <c r="AN14" s="175"/>
      <c r="AO14" s="175"/>
      <c r="AP14" s="173"/>
      <c r="AQ14" s="173"/>
      <c r="AR14" s="175"/>
      <c r="AS14" s="175"/>
      <c r="AT14" s="155"/>
      <c r="AU14" s="155"/>
      <c r="AV14" s="155"/>
      <c r="AW14" s="155"/>
      <c r="AX14" s="155"/>
      <c r="AY14" s="155"/>
      <c r="AZ14" s="155"/>
      <c r="BA14" s="155"/>
      <c r="BB14" s="155"/>
      <c r="BC14" s="155"/>
      <c r="BD14" s="155"/>
      <c r="BE14" s="155"/>
      <c r="BF14" s="155"/>
      <c r="BG14" s="155"/>
      <c r="BH14" s="155"/>
      <c r="BI14" s="155"/>
      <c r="BJ14" s="155"/>
      <c r="BK14" s="155"/>
      <c r="BL14" s="155"/>
      <c r="BM14" s="155"/>
      <c r="BN14" s="155"/>
      <c r="BO14" s="155"/>
      <c r="BP14" s="155"/>
      <c r="BQ14" s="155"/>
      <c r="BR14" s="155"/>
      <c r="BS14" s="155"/>
      <c r="BT14" s="155"/>
      <c r="BU14" s="155"/>
      <c r="BV14" s="155"/>
      <c r="BW14" s="155"/>
      <c r="BX14" s="155"/>
      <c r="BY14" s="155"/>
      <c r="BZ14" s="155"/>
      <c r="CA14" s="155"/>
      <c r="CB14" s="155"/>
      <c r="CC14" s="155"/>
      <c r="CD14" s="155"/>
      <c r="CE14" s="155"/>
      <c r="CF14" s="155"/>
      <c r="CG14" s="155"/>
      <c r="CH14" s="155"/>
      <c r="CI14" s="155"/>
      <c r="CJ14" s="155"/>
      <c r="CK14" s="155"/>
      <c r="CL14" s="155"/>
      <c r="CM14" s="155"/>
      <c r="CN14" s="155"/>
      <c r="CO14" s="155"/>
      <c r="CP14" s="155"/>
      <c r="CQ14" s="155"/>
      <c r="CR14" s="155"/>
      <c r="CS14" s="155"/>
      <c r="CT14" s="155"/>
      <c r="CU14" s="155"/>
      <c r="CV14" s="155"/>
      <c r="CW14" s="155"/>
    </row>
    <row r="15" spans="1:101" x14ac:dyDescent="0.2">
      <c r="A15" s="180" t="s">
        <v>711</v>
      </c>
      <c r="B15" s="180"/>
      <c r="C15" s="181"/>
      <c r="D15" s="181"/>
      <c r="E15" s="186"/>
      <c r="F15" s="173"/>
      <c r="G15" s="173"/>
      <c r="H15" s="174"/>
      <c r="I15" s="174"/>
      <c r="J15" s="173"/>
      <c r="K15" s="173"/>
      <c r="L15" s="174"/>
      <c r="M15" s="174"/>
      <c r="N15" s="173"/>
      <c r="O15" s="173"/>
      <c r="P15" s="175"/>
      <c r="Q15" s="175"/>
      <c r="R15" s="173"/>
      <c r="S15" s="176"/>
      <c r="T15" s="164"/>
      <c r="U15" s="164"/>
      <c r="V15" s="177"/>
      <c r="W15" s="173"/>
      <c r="X15" s="175"/>
      <c r="Y15" s="175"/>
      <c r="Z15" s="173"/>
      <c r="AA15" s="173"/>
      <c r="AB15" s="175"/>
      <c r="AC15" s="175"/>
      <c r="AD15" s="169"/>
      <c r="AE15" s="170"/>
      <c r="AF15" s="178"/>
      <c r="AG15" s="178"/>
      <c r="AH15" s="173"/>
      <c r="AI15" s="173"/>
      <c r="AJ15" s="175"/>
      <c r="AK15" s="175"/>
      <c r="AL15" s="173"/>
      <c r="AM15" s="173"/>
      <c r="AN15" s="175"/>
      <c r="AO15" s="175"/>
      <c r="AP15" s="173"/>
      <c r="AQ15" s="173"/>
      <c r="AR15" s="175"/>
      <c r="AS15" s="175"/>
      <c r="AT15" s="155"/>
      <c r="AU15" s="155"/>
      <c r="AV15" s="155"/>
      <c r="AW15" s="155"/>
      <c r="AX15" s="155"/>
      <c r="AY15" s="155"/>
      <c r="AZ15" s="155"/>
      <c r="BA15" s="155"/>
      <c r="BB15" s="155"/>
      <c r="BC15" s="155"/>
      <c r="BD15" s="155"/>
      <c r="BE15" s="155"/>
      <c r="BF15" s="155"/>
      <c r="BG15" s="155"/>
      <c r="BH15" s="155"/>
      <c r="BI15" s="155"/>
      <c r="BJ15" s="155"/>
      <c r="BK15" s="155"/>
      <c r="BL15" s="155"/>
      <c r="BM15" s="155"/>
      <c r="BN15" s="155"/>
      <c r="BO15" s="155"/>
      <c r="BP15" s="155"/>
      <c r="BQ15" s="155"/>
      <c r="BR15" s="155"/>
      <c r="BS15" s="155"/>
      <c r="BT15" s="155"/>
      <c r="BU15" s="155"/>
      <c r="BV15" s="155"/>
      <c r="BW15" s="155"/>
      <c r="BX15" s="155"/>
      <c r="BY15" s="155"/>
      <c r="BZ15" s="155"/>
      <c r="CA15" s="155"/>
      <c r="CB15" s="155"/>
      <c r="CC15" s="155"/>
      <c r="CD15" s="155"/>
      <c r="CE15" s="155"/>
      <c r="CF15" s="155"/>
      <c r="CG15" s="155"/>
      <c r="CH15" s="155"/>
      <c r="CI15" s="155"/>
      <c r="CJ15" s="155"/>
      <c r="CK15" s="155"/>
      <c r="CL15" s="155"/>
      <c r="CM15" s="155"/>
      <c r="CN15" s="155"/>
      <c r="CO15" s="155"/>
      <c r="CP15" s="155"/>
      <c r="CQ15" s="155"/>
      <c r="CR15" s="155"/>
      <c r="CS15" s="155"/>
      <c r="CT15" s="155"/>
      <c r="CU15" s="155"/>
      <c r="CV15" s="155"/>
      <c r="CW15" s="155"/>
    </row>
    <row r="16" spans="1:101" s="207" customFormat="1" ht="14.25" x14ac:dyDescent="0.2">
      <c r="A16" s="203" t="s">
        <v>712</v>
      </c>
      <c r="B16" s="204" t="s">
        <v>702</v>
      </c>
      <c r="C16" s="205"/>
      <c r="D16" s="205">
        <v>447</v>
      </c>
      <c r="E16" s="206"/>
      <c r="F16" s="173"/>
      <c r="G16" s="173"/>
      <c r="H16" s="174"/>
      <c r="I16" s="174"/>
      <c r="J16" s="173"/>
      <c r="K16" s="173"/>
      <c r="L16" s="174"/>
      <c r="M16" s="174"/>
      <c r="N16" s="173"/>
      <c r="O16" s="173"/>
      <c r="P16" s="175"/>
      <c r="Q16" s="175"/>
      <c r="R16" s="173"/>
      <c r="S16" s="176"/>
      <c r="T16" s="164"/>
      <c r="U16" s="164"/>
      <c r="V16" s="177"/>
      <c r="W16" s="173"/>
      <c r="X16" s="175"/>
      <c r="Y16" s="175"/>
      <c r="Z16" s="173"/>
      <c r="AA16" s="173"/>
      <c r="AB16" s="175"/>
      <c r="AC16" s="175"/>
      <c r="AD16" s="169"/>
      <c r="AE16" s="170"/>
      <c r="AF16" s="178"/>
      <c r="AG16" s="178"/>
      <c r="AH16" s="173"/>
      <c r="AI16" s="173"/>
      <c r="AJ16" s="175"/>
      <c r="AK16" s="175"/>
      <c r="AL16" s="173"/>
      <c r="AM16" s="173"/>
      <c r="AN16" s="175"/>
      <c r="AO16" s="175"/>
      <c r="AP16" s="173"/>
      <c r="AQ16" s="173"/>
      <c r="AR16" s="175"/>
      <c r="AS16" s="175"/>
      <c r="AT16" s="155"/>
      <c r="AU16" s="155"/>
      <c r="AV16" s="155"/>
      <c r="AW16" s="155"/>
      <c r="AX16" s="155"/>
      <c r="AY16" s="155"/>
      <c r="AZ16" s="155"/>
      <c r="BA16" s="155"/>
      <c r="BB16" s="155"/>
      <c r="BC16" s="155"/>
      <c r="BD16" s="155"/>
      <c r="BE16" s="155"/>
      <c r="BF16" s="155"/>
      <c r="BG16" s="155"/>
      <c r="BH16" s="155"/>
      <c r="BI16" s="155"/>
      <c r="BJ16" s="155"/>
      <c r="BK16" s="155"/>
      <c r="BL16" s="155"/>
      <c r="BM16" s="155"/>
      <c r="BN16" s="155"/>
      <c r="BO16" s="155"/>
      <c r="BP16" s="155"/>
      <c r="BQ16" s="155"/>
      <c r="BR16" s="155"/>
      <c r="BS16" s="155"/>
      <c r="BT16" s="155"/>
      <c r="BU16" s="155"/>
      <c r="BV16" s="155"/>
      <c r="BW16" s="155"/>
      <c r="BX16" s="155"/>
      <c r="BY16" s="155"/>
      <c r="BZ16" s="155"/>
      <c r="CA16" s="155"/>
      <c r="CB16" s="155"/>
      <c r="CC16" s="155"/>
      <c r="CD16" s="155"/>
      <c r="CE16" s="155"/>
      <c r="CF16" s="155"/>
      <c r="CG16" s="155"/>
      <c r="CH16" s="155"/>
      <c r="CI16" s="155"/>
      <c r="CJ16" s="155"/>
      <c r="CK16" s="155"/>
      <c r="CL16" s="155"/>
      <c r="CM16" s="155"/>
      <c r="CN16" s="155"/>
      <c r="CO16" s="155"/>
      <c r="CP16" s="155"/>
      <c r="CQ16" s="155"/>
      <c r="CR16" s="155"/>
      <c r="CS16" s="155"/>
      <c r="CT16" s="155"/>
      <c r="CU16" s="155"/>
      <c r="CV16" s="155"/>
      <c r="CW16" s="155"/>
    </row>
    <row r="17" spans="1:101" s="207" customFormat="1" x14ac:dyDescent="0.2">
      <c r="A17" s="208" t="s">
        <v>713</v>
      </c>
      <c r="B17" s="208" t="s">
        <v>421</v>
      </c>
      <c r="C17" s="209"/>
      <c r="D17" s="209">
        <v>447</v>
      </c>
      <c r="E17" s="210"/>
      <c r="F17" s="173"/>
      <c r="G17" s="173"/>
      <c r="H17" s="174"/>
      <c r="I17" s="174"/>
      <c r="J17" s="173"/>
      <c r="K17" s="173"/>
      <c r="L17" s="174"/>
      <c r="M17" s="174"/>
      <c r="N17" s="173"/>
      <c r="O17" s="173"/>
      <c r="P17" s="175"/>
      <c r="Q17" s="175"/>
      <c r="R17" s="173"/>
      <c r="S17" s="176"/>
      <c r="T17" s="164"/>
      <c r="U17" s="164"/>
      <c r="V17" s="177"/>
      <c r="W17" s="173"/>
      <c r="X17" s="175"/>
      <c r="Y17" s="175"/>
      <c r="Z17" s="173"/>
      <c r="AA17" s="173"/>
      <c r="AB17" s="175"/>
      <c r="AC17" s="175"/>
      <c r="AD17" s="169"/>
      <c r="AE17" s="170"/>
      <c r="AF17" s="178"/>
      <c r="AG17" s="178"/>
      <c r="AH17" s="173"/>
      <c r="AI17" s="173"/>
      <c r="AJ17" s="175"/>
      <c r="AK17" s="175"/>
      <c r="AL17" s="173"/>
      <c r="AM17" s="173"/>
      <c r="AN17" s="175"/>
      <c r="AO17" s="175"/>
      <c r="AP17" s="173"/>
      <c r="AQ17" s="173"/>
      <c r="AR17" s="175"/>
      <c r="AS17" s="175"/>
      <c r="AT17" s="155"/>
      <c r="AU17" s="155"/>
      <c r="AV17" s="155"/>
      <c r="AW17" s="155"/>
      <c r="AX17" s="155"/>
      <c r="AY17" s="155"/>
      <c r="AZ17" s="155"/>
      <c r="BA17" s="155"/>
      <c r="BB17" s="155"/>
      <c r="BC17" s="155"/>
      <c r="BD17" s="155"/>
      <c r="BE17" s="155"/>
      <c r="BF17" s="155"/>
      <c r="BG17" s="155"/>
      <c r="BH17" s="155"/>
      <c r="BI17" s="155"/>
      <c r="BJ17" s="155"/>
      <c r="BK17" s="155"/>
      <c r="BL17" s="155"/>
      <c r="BM17" s="155"/>
      <c r="BN17" s="155"/>
      <c r="BO17" s="155"/>
      <c r="BP17" s="155"/>
      <c r="BQ17" s="155"/>
      <c r="BR17" s="155"/>
      <c r="BS17" s="155"/>
      <c r="BT17" s="155"/>
      <c r="BU17" s="155"/>
      <c r="BV17" s="155"/>
      <c r="BW17" s="155"/>
      <c r="BX17" s="155"/>
      <c r="BY17" s="155"/>
      <c r="BZ17" s="155"/>
      <c r="CA17" s="155"/>
      <c r="CB17" s="155"/>
      <c r="CC17" s="155"/>
      <c r="CD17" s="155"/>
      <c r="CE17" s="155"/>
      <c r="CF17" s="155"/>
      <c r="CG17" s="155"/>
      <c r="CH17" s="155"/>
      <c r="CI17" s="155"/>
      <c r="CJ17" s="155"/>
      <c r="CK17" s="155"/>
      <c r="CL17" s="155"/>
      <c r="CM17" s="155"/>
      <c r="CN17" s="155"/>
      <c r="CO17" s="155"/>
      <c r="CP17" s="155"/>
      <c r="CQ17" s="155"/>
      <c r="CR17" s="155"/>
      <c r="CS17" s="155"/>
      <c r="CT17" s="155"/>
      <c r="CU17" s="155"/>
      <c r="CV17" s="155"/>
      <c r="CW17" s="155"/>
    </row>
    <row r="18" spans="1:101" s="207" customFormat="1" x14ac:dyDescent="0.2">
      <c r="A18" s="211" t="s">
        <v>714</v>
      </c>
      <c r="B18" s="208"/>
      <c r="C18" s="209"/>
      <c r="D18" s="209"/>
      <c r="E18" s="210"/>
      <c r="F18" s="173"/>
      <c r="G18" s="173"/>
      <c r="H18" s="174"/>
      <c r="I18" s="174"/>
      <c r="J18" s="173"/>
      <c r="K18" s="173"/>
      <c r="L18" s="174"/>
      <c r="M18" s="174"/>
      <c r="N18" s="173"/>
      <c r="O18" s="173"/>
      <c r="P18" s="175"/>
      <c r="Q18" s="175"/>
      <c r="R18" s="173"/>
      <c r="S18" s="176"/>
      <c r="T18" s="164"/>
      <c r="U18" s="164"/>
      <c r="V18" s="177"/>
      <c r="W18" s="173"/>
      <c r="X18" s="175"/>
      <c r="Y18" s="175"/>
      <c r="Z18" s="173"/>
      <c r="AA18" s="173"/>
      <c r="AB18" s="175"/>
      <c r="AC18" s="175"/>
      <c r="AD18" s="169"/>
      <c r="AE18" s="170"/>
      <c r="AF18" s="178"/>
      <c r="AG18" s="178"/>
      <c r="AH18" s="173"/>
      <c r="AI18" s="173"/>
      <c r="AJ18" s="175"/>
      <c r="AK18" s="175"/>
      <c r="AL18" s="173"/>
      <c r="AM18" s="173"/>
      <c r="AN18" s="175"/>
      <c r="AO18" s="175"/>
      <c r="AP18" s="173"/>
      <c r="AQ18" s="173"/>
      <c r="AR18" s="175"/>
      <c r="AS18" s="175"/>
      <c r="AT18" s="155"/>
      <c r="AU18" s="155"/>
      <c r="AV18" s="155"/>
      <c r="AW18" s="155"/>
      <c r="AX18" s="155"/>
      <c r="AY18" s="155"/>
      <c r="AZ18" s="155"/>
      <c r="BA18" s="155"/>
      <c r="BB18" s="155"/>
      <c r="BC18" s="155"/>
      <c r="BD18" s="155"/>
      <c r="BE18" s="155"/>
      <c r="BF18" s="155"/>
      <c r="BG18" s="155"/>
      <c r="BH18" s="155"/>
      <c r="BI18" s="155"/>
      <c r="BJ18" s="155"/>
      <c r="BK18" s="155"/>
      <c r="BL18" s="155"/>
      <c r="BM18" s="155"/>
      <c r="BN18" s="155"/>
      <c r="BO18" s="155"/>
      <c r="BP18" s="155"/>
      <c r="BQ18" s="155"/>
      <c r="BR18" s="155"/>
      <c r="BS18" s="155"/>
      <c r="BT18" s="155"/>
      <c r="BU18" s="155"/>
      <c r="BV18" s="155"/>
      <c r="BW18" s="155"/>
      <c r="BX18" s="155"/>
      <c r="BY18" s="155"/>
      <c r="BZ18" s="155"/>
      <c r="CA18" s="155"/>
      <c r="CB18" s="155"/>
      <c r="CC18" s="155"/>
      <c r="CD18" s="155"/>
      <c r="CE18" s="155"/>
      <c r="CF18" s="155"/>
      <c r="CG18" s="155"/>
      <c r="CH18" s="155"/>
      <c r="CI18" s="155"/>
      <c r="CJ18" s="155"/>
      <c r="CK18" s="155"/>
      <c r="CL18" s="155"/>
      <c r="CM18" s="155"/>
      <c r="CN18" s="155"/>
      <c r="CO18" s="155"/>
      <c r="CP18" s="155"/>
      <c r="CQ18" s="155"/>
      <c r="CR18" s="155"/>
      <c r="CS18" s="155"/>
      <c r="CT18" s="155"/>
      <c r="CU18" s="155"/>
      <c r="CV18" s="155"/>
      <c r="CW18" s="155"/>
    </row>
    <row r="19" spans="1:101" s="207" customFormat="1" x14ac:dyDescent="0.2">
      <c r="A19" s="208" t="s">
        <v>715</v>
      </c>
      <c r="B19" s="208" t="s">
        <v>423</v>
      </c>
      <c r="C19" s="209"/>
      <c r="D19" s="209">
        <v>447</v>
      </c>
      <c r="E19" s="210"/>
      <c r="F19" s="173"/>
      <c r="G19" s="173"/>
      <c r="H19" s="174"/>
      <c r="I19" s="174"/>
      <c r="J19" s="173"/>
      <c r="K19" s="173"/>
      <c r="L19" s="174"/>
      <c r="M19" s="174"/>
      <c r="N19" s="173"/>
      <c r="O19" s="173"/>
      <c r="P19" s="175"/>
      <c r="Q19" s="175"/>
      <c r="R19" s="173"/>
      <c r="S19" s="176"/>
      <c r="T19" s="164"/>
      <c r="U19" s="164"/>
      <c r="V19" s="177"/>
      <c r="W19" s="173"/>
      <c r="X19" s="175"/>
      <c r="Y19" s="175"/>
      <c r="Z19" s="173"/>
      <c r="AA19" s="173"/>
      <c r="AB19" s="175"/>
      <c r="AC19" s="175"/>
      <c r="AD19" s="169"/>
      <c r="AE19" s="170"/>
      <c r="AF19" s="178"/>
      <c r="AG19" s="178"/>
      <c r="AH19" s="173"/>
      <c r="AI19" s="173"/>
      <c r="AJ19" s="175"/>
      <c r="AK19" s="175"/>
      <c r="AL19" s="173"/>
      <c r="AM19" s="173"/>
      <c r="AN19" s="175"/>
      <c r="AO19" s="175"/>
      <c r="AP19" s="173"/>
      <c r="AQ19" s="173"/>
      <c r="AR19" s="175"/>
      <c r="AS19" s="175"/>
      <c r="AT19" s="155"/>
      <c r="AU19" s="155"/>
      <c r="AV19" s="155"/>
      <c r="AW19" s="155"/>
      <c r="AX19" s="155"/>
      <c r="AY19" s="155"/>
      <c r="AZ19" s="155"/>
      <c r="BA19" s="155"/>
      <c r="BB19" s="155"/>
      <c r="BC19" s="155"/>
      <c r="BD19" s="155"/>
      <c r="BE19" s="155"/>
      <c r="BF19" s="155"/>
      <c r="BG19" s="155"/>
      <c r="BH19" s="155"/>
      <c r="BI19" s="155"/>
      <c r="BJ19" s="155"/>
      <c r="BK19" s="155"/>
      <c r="BL19" s="155"/>
      <c r="BM19" s="155"/>
      <c r="BN19" s="155"/>
      <c r="BO19" s="155"/>
      <c r="BP19" s="155"/>
      <c r="BQ19" s="155"/>
      <c r="BR19" s="155"/>
      <c r="BS19" s="155"/>
      <c r="BT19" s="155"/>
      <c r="BU19" s="155"/>
      <c r="BV19" s="155"/>
      <c r="BW19" s="155"/>
      <c r="BX19" s="155"/>
      <c r="BY19" s="155"/>
      <c r="BZ19" s="155"/>
      <c r="CA19" s="155"/>
      <c r="CB19" s="155"/>
      <c r="CC19" s="155"/>
      <c r="CD19" s="155"/>
      <c r="CE19" s="155"/>
      <c r="CF19" s="155"/>
      <c r="CG19" s="155"/>
      <c r="CH19" s="155"/>
      <c r="CI19" s="155"/>
      <c r="CJ19" s="155"/>
      <c r="CK19" s="155"/>
      <c r="CL19" s="155"/>
      <c r="CM19" s="155"/>
      <c r="CN19" s="155"/>
      <c r="CO19" s="155"/>
      <c r="CP19" s="155"/>
      <c r="CQ19" s="155"/>
      <c r="CR19" s="155"/>
      <c r="CS19" s="155"/>
      <c r="CT19" s="155"/>
      <c r="CU19" s="155"/>
      <c r="CV19" s="155"/>
      <c r="CW19" s="155"/>
    </row>
    <row r="20" spans="1:101" s="207" customFormat="1" ht="14.25" x14ac:dyDescent="0.2">
      <c r="A20" s="212" t="s">
        <v>716</v>
      </c>
      <c r="B20" s="204"/>
      <c r="C20" s="205"/>
      <c r="D20" s="205"/>
      <c r="E20" s="206"/>
      <c r="F20" s="173"/>
      <c r="G20" s="173"/>
      <c r="H20" s="174"/>
      <c r="I20" s="174"/>
      <c r="J20" s="173"/>
      <c r="K20" s="173"/>
      <c r="L20" s="174"/>
      <c r="M20" s="174"/>
      <c r="N20" s="173"/>
      <c r="O20" s="173"/>
      <c r="P20" s="175"/>
      <c r="Q20" s="175"/>
      <c r="R20" s="173"/>
      <c r="S20" s="176"/>
      <c r="T20" s="164"/>
      <c r="U20" s="164"/>
      <c r="V20" s="177"/>
      <c r="W20" s="173"/>
      <c r="X20" s="175"/>
      <c r="Y20" s="175"/>
      <c r="Z20" s="173"/>
      <c r="AA20" s="173"/>
      <c r="AB20" s="175"/>
      <c r="AC20" s="175"/>
      <c r="AD20" s="169"/>
      <c r="AE20" s="170"/>
      <c r="AF20" s="178"/>
      <c r="AG20" s="178"/>
      <c r="AH20" s="173"/>
      <c r="AI20" s="173"/>
      <c r="AJ20" s="175"/>
      <c r="AK20" s="175"/>
      <c r="AL20" s="173"/>
      <c r="AM20" s="173"/>
      <c r="AN20" s="175"/>
      <c r="AO20" s="175"/>
      <c r="AP20" s="173"/>
      <c r="AQ20" s="173"/>
      <c r="AR20" s="175"/>
      <c r="AS20" s="175"/>
      <c r="AT20" s="155"/>
      <c r="AU20" s="155"/>
      <c r="AV20" s="155"/>
      <c r="AW20" s="155"/>
      <c r="AX20" s="155"/>
      <c r="AY20" s="155"/>
      <c r="AZ20" s="155"/>
      <c r="BA20" s="155"/>
      <c r="BB20" s="155"/>
      <c r="BC20" s="155"/>
      <c r="BD20" s="155"/>
      <c r="BE20" s="155"/>
      <c r="BF20" s="155"/>
      <c r="BG20" s="155"/>
      <c r="BH20" s="155"/>
      <c r="BI20" s="155"/>
      <c r="BJ20" s="155"/>
      <c r="BK20" s="155"/>
      <c r="BL20" s="155"/>
      <c r="BM20" s="155"/>
      <c r="BN20" s="155"/>
      <c r="BO20" s="155"/>
      <c r="BP20" s="155"/>
      <c r="BQ20" s="155"/>
      <c r="BR20" s="155"/>
      <c r="BS20" s="155"/>
      <c r="BT20" s="155"/>
      <c r="BU20" s="155"/>
      <c r="BV20" s="155"/>
      <c r="BW20" s="155"/>
      <c r="BX20" s="155"/>
      <c r="BY20" s="155"/>
      <c r="BZ20" s="155"/>
      <c r="CA20" s="155"/>
      <c r="CB20" s="155"/>
      <c r="CC20" s="155"/>
      <c r="CD20" s="155"/>
      <c r="CE20" s="155"/>
      <c r="CF20" s="155"/>
      <c r="CG20" s="155"/>
      <c r="CH20" s="155"/>
      <c r="CI20" s="155"/>
      <c r="CJ20" s="155"/>
      <c r="CK20" s="155"/>
      <c r="CL20" s="155"/>
      <c r="CM20" s="155"/>
      <c r="CN20" s="155"/>
      <c r="CO20" s="155"/>
      <c r="CP20" s="155"/>
      <c r="CQ20" s="155"/>
      <c r="CR20" s="155"/>
      <c r="CS20" s="155"/>
      <c r="CT20" s="155"/>
      <c r="CU20" s="155"/>
      <c r="CV20" s="155"/>
      <c r="CW20" s="155"/>
    </row>
    <row r="21" spans="1:101" s="207" customFormat="1" x14ac:dyDescent="0.2">
      <c r="A21" s="211" t="s">
        <v>717</v>
      </c>
      <c r="B21" s="208" t="s">
        <v>421</v>
      </c>
      <c r="C21" s="209"/>
      <c r="D21" s="209">
        <v>447</v>
      </c>
      <c r="E21" s="210"/>
      <c r="F21" s="173"/>
      <c r="G21" s="173"/>
      <c r="H21" s="174"/>
      <c r="I21" s="174"/>
      <c r="J21" s="173"/>
      <c r="K21" s="173"/>
      <c r="L21" s="174"/>
      <c r="M21" s="174"/>
      <c r="N21" s="173"/>
      <c r="O21" s="173"/>
      <c r="P21" s="175"/>
      <c r="Q21" s="175"/>
      <c r="R21" s="173"/>
      <c r="S21" s="176"/>
      <c r="T21" s="164"/>
      <c r="U21" s="164"/>
      <c r="V21" s="177"/>
      <c r="W21" s="173"/>
      <c r="X21" s="175"/>
      <c r="Y21" s="175"/>
      <c r="Z21" s="173"/>
      <c r="AA21" s="173"/>
      <c r="AB21" s="175"/>
      <c r="AC21" s="175"/>
      <c r="AD21" s="169"/>
      <c r="AE21" s="170"/>
      <c r="AF21" s="178"/>
      <c r="AG21" s="178"/>
      <c r="AH21" s="173"/>
      <c r="AI21" s="173"/>
      <c r="AJ21" s="175"/>
      <c r="AK21" s="175"/>
      <c r="AL21" s="173"/>
      <c r="AM21" s="173"/>
      <c r="AN21" s="175"/>
      <c r="AO21" s="175"/>
      <c r="AP21" s="173"/>
      <c r="AQ21" s="173"/>
      <c r="AR21" s="175"/>
      <c r="AS21" s="175"/>
      <c r="AT21" s="155"/>
      <c r="AU21" s="155"/>
      <c r="AV21" s="155"/>
      <c r="AW21" s="155"/>
      <c r="AX21" s="155"/>
      <c r="AY21" s="155"/>
      <c r="AZ21" s="155"/>
      <c r="BA21" s="155"/>
      <c r="BB21" s="155"/>
      <c r="BC21" s="155"/>
      <c r="BD21" s="155"/>
      <c r="BE21" s="155"/>
      <c r="BF21" s="155"/>
      <c r="BG21" s="155"/>
      <c r="BH21" s="155"/>
      <c r="BI21" s="155"/>
      <c r="BJ21" s="155"/>
      <c r="BK21" s="155"/>
      <c r="BL21" s="155"/>
      <c r="BM21" s="155"/>
      <c r="BN21" s="155"/>
      <c r="BO21" s="155"/>
      <c r="BP21" s="155"/>
      <c r="BQ21" s="155"/>
      <c r="BR21" s="155"/>
      <c r="BS21" s="155"/>
      <c r="BT21" s="155"/>
      <c r="BU21" s="155"/>
      <c r="BV21" s="155"/>
      <c r="BW21" s="155"/>
      <c r="BX21" s="155"/>
      <c r="BY21" s="155"/>
      <c r="BZ21" s="155"/>
      <c r="CA21" s="155"/>
      <c r="CB21" s="155"/>
      <c r="CC21" s="155"/>
      <c r="CD21" s="155"/>
      <c r="CE21" s="155"/>
      <c r="CF21" s="155"/>
      <c r="CG21" s="155"/>
      <c r="CH21" s="155"/>
      <c r="CI21" s="155"/>
      <c r="CJ21" s="155"/>
      <c r="CK21" s="155"/>
      <c r="CL21" s="155"/>
      <c r="CM21" s="155"/>
      <c r="CN21" s="155"/>
      <c r="CO21" s="155"/>
      <c r="CP21" s="155"/>
      <c r="CQ21" s="155"/>
      <c r="CR21" s="155"/>
      <c r="CS21" s="155"/>
      <c r="CT21" s="155"/>
      <c r="CU21" s="155"/>
      <c r="CV21" s="155"/>
      <c r="CW21" s="155"/>
    </row>
    <row r="22" spans="1:101" s="207" customFormat="1" x14ac:dyDescent="0.2">
      <c r="A22" s="208" t="s">
        <v>718</v>
      </c>
      <c r="B22" s="208" t="s">
        <v>423</v>
      </c>
      <c r="C22" s="209" t="s">
        <v>425</v>
      </c>
      <c r="D22" s="209">
        <v>447</v>
      </c>
      <c r="E22" s="210"/>
      <c r="F22" s="173"/>
      <c r="G22" s="173"/>
      <c r="H22" s="174"/>
      <c r="I22" s="174"/>
      <c r="J22" s="173"/>
      <c r="K22" s="173"/>
      <c r="L22" s="174"/>
      <c r="M22" s="174"/>
      <c r="N22" s="173"/>
      <c r="O22" s="173"/>
      <c r="P22" s="175"/>
      <c r="Q22" s="175"/>
      <c r="R22" s="173"/>
      <c r="S22" s="176"/>
      <c r="T22" s="164"/>
      <c r="U22" s="164"/>
      <c r="V22" s="177"/>
      <c r="W22" s="173"/>
      <c r="X22" s="175"/>
      <c r="Y22" s="175"/>
      <c r="Z22" s="173"/>
      <c r="AA22" s="173"/>
      <c r="AB22" s="175"/>
      <c r="AC22" s="175"/>
      <c r="AD22" s="169"/>
      <c r="AE22" s="170"/>
      <c r="AF22" s="178"/>
      <c r="AG22" s="178"/>
      <c r="AH22" s="173"/>
      <c r="AI22" s="173"/>
      <c r="AJ22" s="175"/>
      <c r="AK22" s="175"/>
      <c r="AL22" s="173"/>
      <c r="AM22" s="173"/>
      <c r="AN22" s="175"/>
      <c r="AO22" s="175"/>
      <c r="AP22" s="173"/>
      <c r="AQ22" s="173"/>
      <c r="AR22" s="175"/>
      <c r="AS22" s="175"/>
      <c r="AT22" s="155"/>
      <c r="AU22" s="155"/>
      <c r="AV22" s="155"/>
      <c r="AW22" s="155"/>
      <c r="AX22" s="155"/>
      <c r="AY22" s="155"/>
      <c r="AZ22" s="155"/>
      <c r="BA22" s="155"/>
      <c r="BB22" s="155"/>
      <c r="BC22" s="155"/>
      <c r="BD22" s="155"/>
      <c r="BE22" s="155"/>
      <c r="BF22" s="155"/>
      <c r="BG22" s="155"/>
      <c r="BH22" s="155"/>
      <c r="BI22" s="155"/>
      <c r="BJ22" s="155"/>
      <c r="BK22" s="155"/>
      <c r="BL22" s="155"/>
      <c r="BM22" s="155"/>
      <c r="BN22" s="155"/>
      <c r="BO22" s="155"/>
      <c r="BP22" s="155"/>
      <c r="BQ22" s="155"/>
      <c r="BR22" s="155"/>
      <c r="BS22" s="155"/>
      <c r="BT22" s="155"/>
      <c r="BU22" s="155"/>
      <c r="BV22" s="155"/>
      <c r="BW22" s="155"/>
      <c r="BX22" s="155"/>
      <c r="BY22" s="155"/>
      <c r="BZ22" s="155"/>
      <c r="CA22" s="155"/>
      <c r="CB22" s="155"/>
      <c r="CC22" s="155"/>
      <c r="CD22" s="155"/>
      <c r="CE22" s="155"/>
      <c r="CF22" s="155"/>
      <c r="CG22" s="155"/>
      <c r="CH22" s="155"/>
      <c r="CI22" s="155"/>
      <c r="CJ22" s="155"/>
      <c r="CK22" s="155"/>
      <c r="CL22" s="155"/>
      <c r="CM22" s="155"/>
      <c r="CN22" s="155"/>
      <c r="CO22" s="155"/>
      <c r="CP22" s="155"/>
      <c r="CQ22" s="155"/>
      <c r="CR22" s="155"/>
      <c r="CS22" s="155"/>
      <c r="CT22" s="155"/>
      <c r="CU22" s="155"/>
      <c r="CV22" s="155"/>
      <c r="CW22" s="155"/>
    </row>
    <row r="23" spans="1:101" s="207" customFormat="1" x14ac:dyDescent="0.2">
      <c r="A23" s="208" t="s">
        <v>719</v>
      </c>
      <c r="B23" s="208"/>
      <c r="C23" s="209"/>
      <c r="D23" s="209"/>
      <c r="E23" s="210"/>
      <c r="F23" s="173"/>
      <c r="G23" s="173"/>
      <c r="H23" s="174"/>
      <c r="I23" s="174"/>
      <c r="J23" s="173"/>
      <c r="K23" s="173"/>
      <c r="L23" s="174"/>
      <c r="M23" s="174"/>
      <c r="N23" s="173"/>
      <c r="O23" s="173"/>
      <c r="P23" s="175"/>
      <c r="Q23" s="175"/>
      <c r="R23" s="173"/>
      <c r="S23" s="176"/>
      <c r="T23" s="164"/>
      <c r="U23" s="164"/>
      <c r="V23" s="177"/>
      <c r="W23" s="173"/>
      <c r="X23" s="175"/>
      <c r="Y23" s="175"/>
      <c r="Z23" s="173"/>
      <c r="AA23" s="173"/>
      <c r="AB23" s="175"/>
      <c r="AC23" s="175"/>
      <c r="AD23" s="169"/>
      <c r="AE23" s="170"/>
      <c r="AF23" s="178"/>
      <c r="AG23" s="178"/>
      <c r="AH23" s="173"/>
      <c r="AI23" s="173"/>
      <c r="AJ23" s="175"/>
      <c r="AK23" s="175"/>
      <c r="AL23" s="173"/>
      <c r="AM23" s="173"/>
      <c r="AN23" s="175"/>
      <c r="AO23" s="175"/>
      <c r="AP23" s="173"/>
      <c r="AQ23" s="173"/>
      <c r="AR23" s="175"/>
      <c r="AS23" s="175"/>
      <c r="AT23" s="155"/>
      <c r="AU23" s="155"/>
      <c r="AV23" s="155"/>
      <c r="AW23" s="155"/>
      <c r="AX23" s="155"/>
      <c r="AY23" s="155"/>
      <c r="AZ23" s="155"/>
      <c r="BA23" s="155"/>
      <c r="BB23" s="155"/>
      <c r="BC23" s="155"/>
      <c r="BD23" s="155"/>
      <c r="BE23" s="155"/>
      <c r="BF23" s="155"/>
      <c r="BG23" s="155"/>
      <c r="BH23" s="155"/>
      <c r="BI23" s="155"/>
      <c r="BJ23" s="155"/>
      <c r="BK23" s="155"/>
      <c r="BL23" s="155"/>
      <c r="BM23" s="155"/>
      <c r="BN23" s="155"/>
      <c r="BO23" s="155"/>
      <c r="BP23" s="155"/>
      <c r="BQ23" s="155"/>
      <c r="BR23" s="155"/>
      <c r="BS23" s="155"/>
      <c r="BT23" s="155"/>
      <c r="BU23" s="155"/>
      <c r="BV23" s="155"/>
      <c r="BW23" s="155"/>
      <c r="BX23" s="155"/>
      <c r="BY23" s="155"/>
      <c r="BZ23" s="155"/>
      <c r="CA23" s="155"/>
      <c r="CB23" s="155"/>
      <c r="CC23" s="155"/>
      <c r="CD23" s="155"/>
      <c r="CE23" s="155"/>
      <c r="CF23" s="155"/>
      <c r="CG23" s="155"/>
      <c r="CH23" s="155"/>
      <c r="CI23" s="155"/>
      <c r="CJ23" s="155"/>
      <c r="CK23" s="155"/>
      <c r="CL23" s="155"/>
      <c r="CM23" s="155"/>
      <c r="CN23" s="155"/>
      <c r="CO23" s="155"/>
      <c r="CP23" s="155"/>
      <c r="CQ23" s="155"/>
      <c r="CR23" s="155"/>
      <c r="CS23" s="155"/>
      <c r="CT23" s="155"/>
      <c r="CU23" s="155"/>
      <c r="CV23" s="155"/>
      <c r="CW23" s="155"/>
    </row>
    <row r="24" spans="1:101" s="207" customFormat="1" x14ac:dyDescent="0.2">
      <c r="A24" s="208" t="s">
        <v>720</v>
      </c>
      <c r="B24" s="208"/>
      <c r="C24" s="209"/>
      <c r="D24" s="209"/>
      <c r="E24" s="210"/>
      <c r="F24" s="173"/>
      <c r="G24" s="173"/>
      <c r="H24" s="174"/>
      <c r="I24" s="174"/>
      <c r="J24" s="173"/>
      <c r="K24" s="173"/>
      <c r="L24" s="174"/>
      <c r="M24" s="174"/>
      <c r="N24" s="173"/>
      <c r="O24" s="173"/>
      <c r="P24" s="175"/>
      <c r="Q24" s="175"/>
      <c r="R24" s="173"/>
      <c r="S24" s="176"/>
      <c r="T24" s="164"/>
      <c r="U24" s="164"/>
      <c r="V24" s="177"/>
      <c r="W24" s="173"/>
      <c r="X24" s="175"/>
      <c r="Y24" s="175"/>
      <c r="Z24" s="173"/>
      <c r="AA24" s="173"/>
      <c r="AB24" s="175"/>
      <c r="AC24" s="175"/>
      <c r="AD24" s="169"/>
      <c r="AE24" s="170"/>
      <c r="AF24" s="178"/>
      <c r="AG24" s="178"/>
      <c r="AH24" s="173"/>
      <c r="AI24" s="173"/>
      <c r="AJ24" s="175"/>
      <c r="AK24" s="175"/>
      <c r="AL24" s="173"/>
      <c r="AM24" s="173"/>
      <c r="AN24" s="175"/>
      <c r="AO24" s="175"/>
      <c r="AP24" s="173"/>
      <c r="AQ24" s="173"/>
      <c r="AR24" s="175"/>
      <c r="AS24" s="175"/>
      <c r="AT24" s="155"/>
      <c r="AU24" s="155"/>
      <c r="AV24" s="155"/>
      <c r="AW24" s="155"/>
      <c r="AX24" s="155"/>
      <c r="AY24" s="155"/>
      <c r="AZ24" s="155"/>
      <c r="BA24" s="155"/>
      <c r="BB24" s="155"/>
      <c r="BC24" s="155"/>
      <c r="BD24" s="155"/>
      <c r="BE24" s="155"/>
      <c r="BF24" s="155"/>
      <c r="BG24" s="155"/>
      <c r="BH24" s="155"/>
      <c r="BI24" s="155"/>
      <c r="BJ24" s="155"/>
      <c r="BK24" s="155"/>
      <c r="BL24" s="155"/>
      <c r="BM24" s="155"/>
      <c r="BN24" s="155"/>
      <c r="BO24" s="155"/>
      <c r="BP24" s="155"/>
      <c r="BQ24" s="155"/>
      <c r="BR24" s="155"/>
      <c r="BS24" s="155"/>
      <c r="BT24" s="155"/>
      <c r="BU24" s="155"/>
      <c r="BV24" s="155"/>
      <c r="BW24" s="155"/>
      <c r="BX24" s="155"/>
      <c r="BY24" s="155"/>
      <c r="BZ24" s="155"/>
      <c r="CA24" s="155"/>
      <c r="CB24" s="155"/>
      <c r="CC24" s="155"/>
      <c r="CD24" s="155"/>
      <c r="CE24" s="155"/>
      <c r="CF24" s="155"/>
      <c r="CG24" s="155"/>
      <c r="CH24" s="155"/>
      <c r="CI24" s="155"/>
      <c r="CJ24" s="155"/>
      <c r="CK24" s="155"/>
      <c r="CL24" s="155"/>
      <c r="CM24" s="155"/>
      <c r="CN24" s="155"/>
      <c r="CO24" s="155"/>
      <c r="CP24" s="155"/>
      <c r="CQ24" s="155"/>
      <c r="CR24" s="155"/>
      <c r="CS24" s="155"/>
      <c r="CT24" s="155"/>
      <c r="CU24" s="155"/>
      <c r="CV24" s="155"/>
      <c r="CW24" s="155"/>
    </row>
    <row r="25" spans="1:101" s="207" customFormat="1" x14ac:dyDescent="0.2">
      <c r="A25" s="213" t="s">
        <v>721</v>
      </c>
      <c r="B25" s="213" t="s">
        <v>421</v>
      </c>
      <c r="C25" s="214" t="s">
        <v>425</v>
      </c>
      <c r="D25" s="214">
        <v>447</v>
      </c>
      <c r="E25" s="215" t="s">
        <v>722</v>
      </c>
      <c r="F25" s="173"/>
      <c r="G25" s="173"/>
      <c r="H25" s="174"/>
      <c r="I25" s="174"/>
      <c r="J25" s="173"/>
      <c r="K25" s="173"/>
      <c r="L25" s="174"/>
      <c r="M25" s="174"/>
      <c r="N25" s="173"/>
      <c r="O25" s="173"/>
      <c r="P25" s="175"/>
      <c r="Q25" s="175"/>
      <c r="R25" s="173"/>
      <c r="S25" s="176"/>
      <c r="T25" s="164"/>
      <c r="U25" s="164"/>
      <c r="V25" s="177"/>
      <c r="W25" s="173"/>
      <c r="X25" s="175"/>
      <c r="Y25" s="175"/>
      <c r="Z25" s="173"/>
      <c r="AA25" s="173"/>
      <c r="AB25" s="175"/>
      <c r="AC25" s="175"/>
      <c r="AD25" s="169"/>
      <c r="AE25" s="170"/>
      <c r="AF25" s="178"/>
      <c r="AG25" s="178"/>
      <c r="AH25" s="173"/>
      <c r="AI25" s="173"/>
      <c r="AJ25" s="175"/>
      <c r="AK25" s="175"/>
      <c r="AL25" s="173"/>
      <c r="AM25" s="173"/>
      <c r="AN25" s="175"/>
      <c r="AO25" s="175"/>
      <c r="AP25" s="173"/>
      <c r="AQ25" s="173"/>
      <c r="AR25" s="175"/>
      <c r="AS25" s="175"/>
      <c r="AT25" s="155"/>
      <c r="AU25" s="155"/>
      <c r="AV25" s="155"/>
      <c r="AW25" s="155"/>
      <c r="AX25" s="155"/>
      <c r="AY25" s="155"/>
      <c r="AZ25" s="155"/>
      <c r="BA25" s="155"/>
      <c r="BB25" s="155"/>
      <c r="BC25" s="155"/>
      <c r="BD25" s="155"/>
      <c r="BE25" s="155"/>
      <c r="BF25" s="155"/>
      <c r="BG25" s="155"/>
      <c r="BH25" s="155"/>
      <c r="BI25" s="155"/>
      <c r="BJ25" s="155"/>
      <c r="BK25" s="155"/>
      <c r="BL25" s="155"/>
      <c r="BM25" s="155"/>
      <c r="BN25" s="155"/>
      <c r="BO25" s="155"/>
      <c r="BP25" s="155"/>
      <c r="BQ25" s="155"/>
      <c r="BR25" s="155"/>
      <c r="BS25" s="155"/>
      <c r="BT25" s="155"/>
      <c r="BU25" s="155"/>
      <c r="BV25" s="155"/>
      <c r="BW25" s="155"/>
      <c r="BX25" s="155"/>
      <c r="BY25" s="155"/>
      <c r="BZ25" s="155"/>
      <c r="CA25" s="155"/>
      <c r="CB25" s="155"/>
      <c r="CC25" s="155"/>
      <c r="CD25" s="155"/>
      <c r="CE25" s="155"/>
      <c r="CF25" s="155"/>
      <c r="CG25" s="155"/>
      <c r="CH25" s="155"/>
      <c r="CI25" s="155"/>
      <c r="CJ25" s="155"/>
      <c r="CK25" s="155"/>
      <c r="CL25" s="155"/>
      <c r="CM25" s="155"/>
      <c r="CN25" s="155"/>
      <c r="CO25" s="155"/>
      <c r="CP25" s="155"/>
      <c r="CQ25" s="155"/>
      <c r="CR25" s="155"/>
      <c r="CS25" s="155"/>
      <c r="CT25" s="155"/>
      <c r="CU25" s="155"/>
      <c r="CV25" s="155"/>
      <c r="CW25" s="155"/>
    </row>
    <row r="26" spans="1:101" s="207" customFormat="1" x14ac:dyDescent="0.2">
      <c r="A26" s="208" t="s">
        <v>723</v>
      </c>
      <c r="B26" s="208"/>
      <c r="C26" s="209"/>
      <c r="D26" s="209"/>
      <c r="E26" s="210"/>
      <c r="F26" s="173"/>
      <c r="G26" s="173"/>
      <c r="H26" s="174"/>
      <c r="I26" s="174"/>
      <c r="J26" s="173"/>
      <c r="K26" s="173"/>
      <c r="L26" s="174"/>
      <c r="M26" s="174"/>
      <c r="N26" s="173"/>
      <c r="O26" s="173"/>
      <c r="P26" s="175"/>
      <c r="Q26" s="175"/>
      <c r="R26" s="173"/>
      <c r="S26" s="176"/>
      <c r="T26" s="164"/>
      <c r="U26" s="164"/>
      <c r="V26" s="177"/>
      <c r="W26" s="173"/>
      <c r="X26" s="175"/>
      <c r="Y26" s="175"/>
      <c r="Z26" s="173"/>
      <c r="AA26" s="173"/>
      <c r="AB26" s="175"/>
      <c r="AC26" s="175"/>
      <c r="AD26" s="169"/>
      <c r="AE26" s="170"/>
      <c r="AF26" s="178"/>
      <c r="AG26" s="178"/>
      <c r="AH26" s="173"/>
      <c r="AI26" s="173"/>
      <c r="AJ26" s="175"/>
      <c r="AK26" s="175"/>
      <c r="AL26" s="173"/>
      <c r="AM26" s="173"/>
      <c r="AN26" s="175"/>
      <c r="AO26" s="175"/>
      <c r="AP26" s="173"/>
      <c r="AQ26" s="173"/>
      <c r="AR26" s="175"/>
      <c r="AS26" s="175"/>
      <c r="AT26" s="155"/>
      <c r="AU26" s="155"/>
      <c r="AV26" s="155"/>
      <c r="AW26" s="155"/>
      <c r="AX26" s="155"/>
      <c r="AY26" s="155"/>
      <c r="AZ26" s="155"/>
      <c r="BA26" s="155"/>
      <c r="BB26" s="155"/>
      <c r="BC26" s="155"/>
      <c r="BD26" s="155"/>
      <c r="BE26" s="155"/>
      <c r="BF26" s="155"/>
      <c r="BG26" s="155"/>
      <c r="BH26" s="155"/>
      <c r="BI26" s="155"/>
      <c r="BJ26" s="155"/>
      <c r="BK26" s="155"/>
      <c r="BL26" s="155"/>
      <c r="BM26" s="155"/>
      <c r="BN26" s="155"/>
      <c r="BO26" s="155"/>
      <c r="BP26" s="155"/>
      <c r="BQ26" s="155"/>
      <c r="BR26" s="155"/>
      <c r="BS26" s="155"/>
      <c r="BT26" s="155"/>
      <c r="BU26" s="155"/>
      <c r="BV26" s="155"/>
      <c r="BW26" s="155"/>
      <c r="BX26" s="155"/>
      <c r="BY26" s="155"/>
      <c r="BZ26" s="155"/>
      <c r="CA26" s="155"/>
      <c r="CB26" s="155"/>
      <c r="CC26" s="155"/>
      <c r="CD26" s="155"/>
      <c r="CE26" s="155"/>
      <c r="CF26" s="155"/>
      <c r="CG26" s="155"/>
      <c r="CH26" s="155"/>
      <c r="CI26" s="155"/>
      <c r="CJ26" s="155"/>
      <c r="CK26" s="155"/>
      <c r="CL26" s="155"/>
      <c r="CM26" s="155"/>
      <c r="CN26" s="155"/>
      <c r="CO26" s="155"/>
      <c r="CP26" s="155"/>
      <c r="CQ26" s="155"/>
      <c r="CR26" s="155"/>
      <c r="CS26" s="155"/>
      <c r="CT26" s="155"/>
      <c r="CU26" s="155"/>
      <c r="CV26" s="155"/>
      <c r="CW26" s="155"/>
    </row>
    <row r="27" spans="1:101" s="207" customFormat="1" x14ac:dyDescent="0.2">
      <c r="A27" s="208" t="s">
        <v>724</v>
      </c>
      <c r="B27" s="208"/>
      <c r="C27" s="209"/>
      <c r="D27" s="209"/>
      <c r="E27" s="210"/>
      <c r="F27" s="173"/>
      <c r="G27" s="173"/>
      <c r="H27" s="174"/>
      <c r="I27" s="174"/>
      <c r="J27" s="173"/>
      <c r="K27" s="173"/>
      <c r="L27" s="174"/>
      <c r="M27" s="174"/>
      <c r="N27" s="173"/>
      <c r="O27" s="173"/>
      <c r="P27" s="175"/>
      <c r="Q27" s="175"/>
      <c r="R27" s="173"/>
      <c r="S27" s="176"/>
      <c r="T27" s="164"/>
      <c r="U27" s="164"/>
      <c r="V27" s="177"/>
      <c r="W27" s="173"/>
      <c r="X27" s="175"/>
      <c r="Y27" s="175"/>
      <c r="Z27" s="173"/>
      <c r="AA27" s="173"/>
      <c r="AB27" s="175"/>
      <c r="AC27" s="175"/>
      <c r="AD27" s="169"/>
      <c r="AE27" s="170"/>
      <c r="AF27" s="178"/>
      <c r="AG27" s="178"/>
      <c r="AH27" s="173"/>
      <c r="AI27" s="173"/>
      <c r="AJ27" s="175"/>
      <c r="AK27" s="175"/>
      <c r="AL27" s="173"/>
      <c r="AM27" s="173"/>
      <c r="AN27" s="175"/>
      <c r="AO27" s="175"/>
      <c r="AP27" s="173"/>
      <c r="AQ27" s="173"/>
      <c r="AR27" s="175"/>
      <c r="AS27" s="175"/>
      <c r="AT27" s="155"/>
      <c r="AU27" s="155"/>
      <c r="AV27" s="155"/>
      <c r="AW27" s="155"/>
      <c r="AX27" s="155"/>
      <c r="AY27" s="155"/>
      <c r="AZ27" s="155"/>
      <c r="BA27" s="155"/>
      <c r="BB27" s="155"/>
      <c r="BC27" s="155"/>
      <c r="BD27" s="155"/>
      <c r="BE27" s="155"/>
      <c r="BF27" s="155"/>
      <c r="BG27" s="155"/>
      <c r="BH27" s="155"/>
      <c r="BI27" s="155"/>
      <c r="BJ27" s="155"/>
      <c r="BK27" s="155"/>
      <c r="BL27" s="155"/>
      <c r="BM27" s="155"/>
      <c r="BN27" s="155"/>
      <c r="BO27" s="155"/>
      <c r="BP27" s="155"/>
      <c r="BQ27" s="155"/>
      <c r="BR27" s="155"/>
      <c r="BS27" s="155"/>
      <c r="BT27" s="155"/>
      <c r="BU27" s="155"/>
      <c r="BV27" s="155"/>
      <c r="BW27" s="155"/>
      <c r="BX27" s="155"/>
      <c r="BY27" s="155"/>
      <c r="BZ27" s="155"/>
      <c r="CA27" s="155"/>
      <c r="CB27" s="155"/>
      <c r="CC27" s="155"/>
      <c r="CD27" s="155"/>
      <c r="CE27" s="155"/>
      <c r="CF27" s="155"/>
      <c r="CG27" s="155"/>
      <c r="CH27" s="155"/>
      <c r="CI27" s="155"/>
      <c r="CJ27" s="155"/>
      <c r="CK27" s="155"/>
      <c r="CL27" s="155"/>
      <c r="CM27" s="155"/>
      <c r="CN27" s="155"/>
      <c r="CO27" s="155"/>
      <c r="CP27" s="155"/>
      <c r="CQ27" s="155"/>
      <c r="CR27" s="155"/>
      <c r="CS27" s="155"/>
      <c r="CT27" s="155"/>
      <c r="CU27" s="155"/>
      <c r="CV27" s="155"/>
      <c r="CW27" s="155"/>
    </row>
    <row r="28" spans="1:101" s="207" customFormat="1" x14ac:dyDescent="0.2">
      <c r="A28" s="216" t="s">
        <v>725</v>
      </c>
      <c r="B28" s="208" t="s">
        <v>421</v>
      </c>
      <c r="C28" s="209"/>
      <c r="D28" s="209">
        <v>447</v>
      </c>
      <c r="E28" s="210"/>
      <c r="F28" s="173"/>
      <c r="G28" s="173"/>
      <c r="H28" s="174"/>
      <c r="I28" s="174"/>
      <c r="J28" s="173"/>
      <c r="K28" s="173"/>
      <c r="L28" s="174"/>
      <c r="M28" s="174"/>
      <c r="N28" s="173"/>
      <c r="O28" s="173"/>
      <c r="P28" s="175"/>
      <c r="Q28" s="175"/>
      <c r="R28" s="173"/>
      <c r="S28" s="176"/>
      <c r="T28" s="164"/>
      <c r="U28" s="164"/>
      <c r="V28" s="177"/>
      <c r="W28" s="173"/>
      <c r="X28" s="175"/>
      <c r="Y28" s="175"/>
      <c r="Z28" s="173"/>
      <c r="AA28" s="173"/>
      <c r="AB28" s="175"/>
      <c r="AC28" s="175"/>
      <c r="AD28" s="169"/>
      <c r="AE28" s="170"/>
      <c r="AF28" s="178"/>
      <c r="AG28" s="178"/>
      <c r="AH28" s="173"/>
      <c r="AI28" s="173"/>
      <c r="AJ28" s="175"/>
      <c r="AK28" s="175"/>
      <c r="AL28" s="173"/>
      <c r="AM28" s="173"/>
      <c r="AN28" s="175"/>
      <c r="AO28" s="175"/>
      <c r="AP28" s="173"/>
      <c r="AQ28" s="173"/>
      <c r="AR28" s="175"/>
      <c r="AS28" s="175"/>
      <c r="AT28" s="155"/>
      <c r="AU28" s="155"/>
      <c r="AV28" s="155"/>
      <c r="AW28" s="155"/>
      <c r="AX28" s="155"/>
      <c r="AY28" s="155"/>
      <c r="AZ28" s="155"/>
      <c r="BA28" s="155"/>
      <c r="BB28" s="155"/>
      <c r="BC28" s="155"/>
      <c r="BD28" s="155"/>
      <c r="BE28" s="155"/>
      <c r="BF28" s="155"/>
      <c r="BG28" s="155"/>
      <c r="BH28" s="155"/>
      <c r="BI28" s="155"/>
      <c r="BJ28" s="155"/>
      <c r="BK28" s="155"/>
      <c r="BL28" s="155"/>
      <c r="BM28" s="155"/>
      <c r="BN28" s="155"/>
      <c r="BO28" s="155"/>
      <c r="BP28" s="155"/>
      <c r="BQ28" s="155"/>
      <c r="BR28" s="155"/>
      <c r="BS28" s="155"/>
      <c r="BT28" s="155"/>
      <c r="BU28" s="155"/>
      <c r="BV28" s="155"/>
      <c r="BW28" s="155"/>
      <c r="BX28" s="155"/>
      <c r="BY28" s="155"/>
      <c r="BZ28" s="155"/>
      <c r="CA28" s="155"/>
      <c r="CB28" s="155"/>
      <c r="CC28" s="155"/>
      <c r="CD28" s="155"/>
      <c r="CE28" s="155"/>
      <c r="CF28" s="155"/>
      <c r="CG28" s="155"/>
      <c r="CH28" s="155"/>
      <c r="CI28" s="155"/>
      <c r="CJ28" s="155"/>
      <c r="CK28" s="155"/>
      <c r="CL28" s="155"/>
      <c r="CM28" s="155"/>
      <c r="CN28" s="155"/>
      <c r="CO28" s="155"/>
      <c r="CP28" s="155"/>
      <c r="CQ28" s="155"/>
      <c r="CR28" s="155"/>
      <c r="CS28" s="155"/>
      <c r="CT28" s="155"/>
      <c r="CU28" s="155"/>
      <c r="CV28" s="155"/>
      <c r="CW28" s="155"/>
    </row>
    <row r="29" spans="1:101" s="207" customFormat="1" x14ac:dyDescent="0.2">
      <c r="A29" s="216" t="s">
        <v>726</v>
      </c>
      <c r="B29" s="208"/>
      <c r="C29" s="209"/>
      <c r="D29" s="209"/>
      <c r="E29" s="210"/>
      <c r="F29" s="173"/>
      <c r="G29" s="173"/>
      <c r="H29" s="174"/>
      <c r="I29" s="174"/>
      <c r="J29" s="173"/>
      <c r="K29" s="173"/>
      <c r="L29" s="174"/>
      <c r="M29" s="174"/>
      <c r="N29" s="173"/>
      <c r="O29" s="173"/>
      <c r="P29" s="175"/>
      <c r="Q29" s="175"/>
      <c r="R29" s="173"/>
      <c r="S29" s="176"/>
      <c r="T29" s="164"/>
      <c r="U29" s="164"/>
      <c r="V29" s="177"/>
      <c r="W29" s="173"/>
      <c r="X29" s="175"/>
      <c r="Y29" s="175"/>
      <c r="Z29" s="173"/>
      <c r="AA29" s="173"/>
      <c r="AB29" s="175"/>
      <c r="AC29" s="175"/>
      <c r="AD29" s="169"/>
      <c r="AE29" s="170"/>
      <c r="AF29" s="178"/>
      <c r="AG29" s="178"/>
      <c r="AH29" s="173"/>
      <c r="AI29" s="173"/>
      <c r="AJ29" s="175"/>
      <c r="AK29" s="175"/>
      <c r="AL29" s="173"/>
      <c r="AM29" s="173"/>
      <c r="AN29" s="175"/>
      <c r="AO29" s="175"/>
      <c r="AP29" s="173"/>
      <c r="AQ29" s="173"/>
      <c r="AR29" s="175"/>
      <c r="AS29" s="175"/>
      <c r="AT29" s="155"/>
      <c r="AU29" s="155"/>
      <c r="AV29" s="155"/>
      <c r="AW29" s="155"/>
      <c r="AX29" s="155"/>
      <c r="AY29" s="155"/>
      <c r="AZ29" s="155"/>
      <c r="BA29" s="155"/>
      <c r="BB29" s="155"/>
      <c r="BC29" s="155"/>
      <c r="BD29" s="155"/>
      <c r="BE29" s="155"/>
      <c r="BF29" s="155"/>
      <c r="BG29" s="155"/>
      <c r="BH29" s="155"/>
      <c r="BI29" s="155"/>
      <c r="BJ29" s="155"/>
      <c r="BK29" s="155"/>
      <c r="BL29" s="155"/>
      <c r="BM29" s="155"/>
      <c r="BN29" s="155"/>
      <c r="BO29" s="155"/>
      <c r="BP29" s="155"/>
      <c r="BQ29" s="155"/>
      <c r="BR29" s="155"/>
      <c r="BS29" s="155"/>
      <c r="BT29" s="155"/>
      <c r="BU29" s="155"/>
      <c r="BV29" s="155"/>
      <c r="BW29" s="155"/>
      <c r="BX29" s="155"/>
      <c r="BY29" s="155"/>
      <c r="BZ29" s="155"/>
      <c r="CA29" s="155"/>
      <c r="CB29" s="155"/>
      <c r="CC29" s="155"/>
      <c r="CD29" s="155"/>
      <c r="CE29" s="155"/>
      <c r="CF29" s="155"/>
      <c r="CG29" s="155"/>
      <c r="CH29" s="155"/>
      <c r="CI29" s="155"/>
      <c r="CJ29" s="155"/>
      <c r="CK29" s="155"/>
      <c r="CL29" s="155"/>
      <c r="CM29" s="155"/>
      <c r="CN29" s="155"/>
      <c r="CO29" s="155"/>
      <c r="CP29" s="155"/>
      <c r="CQ29" s="155"/>
      <c r="CR29" s="155"/>
      <c r="CS29" s="155"/>
      <c r="CT29" s="155"/>
      <c r="CU29" s="155"/>
      <c r="CV29" s="155"/>
      <c r="CW29" s="155"/>
    </row>
    <row r="30" spans="1:101" s="207" customFormat="1" x14ac:dyDescent="0.2">
      <c r="A30" s="216" t="s">
        <v>727</v>
      </c>
      <c r="B30" s="208"/>
      <c r="C30" s="209"/>
      <c r="D30" s="209"/>
      <c r="E30" s="210"/>
      <c r="F30" s="173"/>
      <c r="G30" s="173"/>
      <c r="H30" s="174"/>
      <c r="I30" s="174"/>
      <c r="J30" s="173"/>
      <c r="K30" s="173"/>
      <c r="L30" s="174"/>
      <c r="M30" s="174"/>
      <c r="N30" s="173"/>
      <c r="O30" s="173"/>
      <c r="P30" s="175"/>
      <c r="Q30" s="175"/>
      <c r="R30" s="173"/>
      <c r="S30" s="176"/>
      <c r="T30" s="164"/>
      <c r="U30" s="164"/>
      <c r="V30" s="177"/>
      <c r="W30" s="173"/>
      <c r="X30" s="175"/>
      <c r="Y30" s="175"/>
      <c r="Z30" s="173"/>
      <c r="AA30" s="173"/>
      <c r="AB30" s="175"/>
      <c r="AC30" s="175"/>
      <c r="AD30" s="169"/>
      <c r="AE30" s="170"/>
      <c r="AF30" s="178"/>
      <c r="AG30" s="178"/>
      <c r="AH30" s="173"/>
      <c r="AI30" s="173"/>
      <c r="AJ30" s="175"/>
      <c r="AK30" s="175"/>
      <c r="AL30" s="173"/>
      <c r="AM30" s="173"/>
      <c r="AN30" s="175"/>
      <c r="AO30" s="175"/>
      <c r="AP30" s="173"/>
      <c r="AQ30" s="173"/>
      <c r="AR30" s="175"/>
      <c r="AS30" s="175"/>
      <c r="AT30" s="155"/>
      <c r="AU30" s="155"/>
      <c r="AV30" s="155"/>
      <c r="AW30" s="155"/>
      <c r="AX30" s="155"/>
      <c r="AY30" s="155"/>
      <c r="AZ30" s="155"/>
      <c r="BA30" s="155"/>
      <c r="BB30" s="155"/>
      <c r="BC30" s="155"/>
      <c r="BD30" s="155"/>
      <c r="BE30" s="155"/>
      <c r="BF30" s="155"/>
      <c r="BG30" s="155"/>
      <c r="BH30" s="155"/>
      <c r="BI30" s="155"/>
      <c r="BJ30" s="155"/>
      <c r="BK30" s="155"/>
      <c r="BL30" s="155"/>
      <c r="BM30" s="155"/>
      <c r="BN30" s="155"/>
      <c r="BO30" s="155"/>
      <c r="BP30" s="155"/>
      <c r="BQ30" s="155"/>
      <c r="BR30" s="155"/>
      <c r="BS30" s="155"/>
      <c r="BT30" s="155"/>
      <c r="BU30" s="155"/>
      <c r="BV30" s="155"/>
      <c r="BW30" s="155"/>
      <c r="BX30" s="155"/>
      <c r="BY30" s="155"/>
      <c r="BZ30" s="155"/>
      <c r="CA30" s="155"/>
      <c r="CB30" s="155"/>
      <c r="CC30" s="155"/>
      <c r="CD30" s="155"/>
      <c r="CE30" s="155"/>
      <c r="CF30" s="155"/>
      <c r="CG30" s="155"/>
      <c r="CH30" s="155"/>
      <c r="CI30" s="155"/>
      <c r="CJ30" s="155"/>
      <c r="CK30" s="155"/>
      <c r="CL30" s="155"/>
      <c r="CM30" s="155"/>
      <c r="CN30" s="155"/>
      <c r="CO30" s="155"/>
      <c r="CP30" s="155"/>
      <c r="CQ30" s="155"/>
      <c r="CR30" s="155"/>
      <c r="CS30" s="155"/>
      <c r="CT30" s="155"/>
      <c r="CU30" s="155"/>
      <c r="CV30" s="155"/>
      <c r="CW30" s="155"/>
    </row>
    <row r="31" spans="1:101" s="207" customFormat="1" x14ac:dyDescent="0.2">
      <c r="A31" s="216" t="s">
        <v>728</v>
      </c>
      <c r="B31" s="208"/>
      <c r="C31" s="209"/>
      <c r="D31" s="209"/>
      <c r="E31" s="210"/>
      <c r="F31" s="173"/>
      <c r="G31" s="173"/>
      <c r="H31" s="174"/>
      <c r="I31" s="174"/>
      <c r="J31" s="173"/>
      <c r="K31" s="173"/>
      <c r="L31" s="174"/>
      <c r="M31" s="174"/>
      <c r="N31" s="173"/>
      <c r="O31" s="173"/>
      <c r="P31" s="175"/>
      <c r="Q31" s="175"/>
      <c r="R31" s="173"/>
      <c r="S31" s="176"/>
      <c r="T31" s="164"/>
      <c r="U31" s="164"/>
      <c r="V31" s="177"/>
      <c r="W31" s="173"/>
      <c r="X31" s="175"/>
      <c r="Y31" s="175"/>
      <c r="Z31" s="173"/>
      <c r="AA31" s="173"/>
      <c r="AB31" s="175"/>
      <c r="AC31" s="175"/>
      <c r="AD31" s="169"/>
      <c r="AE31" s="170"/>
      <c r="AF31" s="178"/>
      <c r="AG31" s="178"/>
      <c r="AH31" s="173"/>
      <c r="AI31" s="173"/>
      <c r="AJ31" s="175"/>
      <c r="AK31" s="175"/>
      <c r="AL31" s="173"/>
      <c r="AM31" s="173"/>
      <c r="AN31" s="175"/>
      <c r="AO31" s="175"/>
      <c r="AP31" s="173"/>
      <c r="AQ31" s="173"/>
      <c r="AR31" s="175"/>
      <c r="AS31" s="175"/>
      <c r="AT31" s="155"/>
      <c r="AU31" s="155"/>
      <c r="AV31" s="155"/>
      <c r="AW31" s="155"/>
      <c r="AX31" s="155"/>
      <c r="AY31" s="155"/>
      <c r="AZ31" s="155"/>
      <c r="BA31" s="155"/>
      <c r="BB31" s="155"/>
      <c r="BC31" s="155"/>
      <c r="BD31" s="155"/>
      <c r="BE31" s="155"/>
      <c r="BF31" s="155"/>
      <c r="BG31" s="155"/>
      <c r="BH31" s="155"/>
      <c r="BI31" s="155"/>
      <c r="BJ31" s="155"/>
      <c r="BK31" s="155"/>
      <c r="BL31" s="155"/>
      <c r="BM31" s="155"/>
      <c r="BN31" s="155"/>
      <c r="BO31" s="155"/>
      <c r="BP31" s="155"/>
      <c r="BQ31" s="155"/>
      <c r="BR31" s="155"/>
      <c r="BS31" s="155"/>
      <c r="BT31" s="155"/>
      <c r="BU31" s="155"/>
      <c r="BV31" s="155"/>
      <c r="BW31" s="155"/>
      <c r="BX31" s="155"/>
      <c r="BY31" s="155"/>
      <c r="BZ31" s="155"/>
      <c r="CA31" s="155"/>
      <c r="CB31" s="155"/>
      <c r="CC31" s="155"/>
      <c r="CD31" s="155"/>
      <c r="CE31" s="155"/>
      <c r="CF31" s="155"/>
      <c r="CG31" s="155"/>
      <c r="CH31" s="155"/>
      <c r="CI31" s="155"/>
      <c r="CJ31" s="155"/>
      <c r="CK31" s="155"/>
      <c r="CL31" s="155"/>
      <c r="CM31" s="155"/>
      <c r="CN31" s="155"/>
      <c r="CO31" s="155"/>
      <c r="CP31" s="155"/>
      <c r="CQ31" s="155"/>
      <c r="CR31" s="155"/>
      <c r="CS31" s="155"/>
      <c r="CT31" s="155"/>
      <c r="CU31" s="155"/>
      <c r="CV31" s="155"/>
      <c r="CW31" s="155"/>
    </row>
    <row r="32" spans="1:101" s="211" customFormat="1" x14ac:dyDescent="0.2">
      <c r="A32" s="208" t="s">
        <v>729</v>
      </c>
      <c r="B32" s="208" t="s">
        <v>423</v>
      </c>
      <c r="C32" s="209"/>
      <c r="D32" s="209">
        <v>447</v>
      </c>
      <c r="E32" s="210"/>
      <c r="F32" s="173"/>
      <c r="G32" s="173"/>
      <c r="H32" s="174"/>
      <c r="I32" s="174"/>
      <c r="J32" s="173"/>
      <c r="K32" s="173"/>
      <c r="L32" s="174"/>
      <c r="M32" s="174"/>
      <c r="N32" s="173"/>
      <c r="O32" s="173"/>
      <c r="P32" s="175"/>
      <c r="Q32" s="175"/>
      <c r="R32" s="173"/>
      <c r="S32" s="176"/>
      <c r="T32" s="164"/>
      <c r="U32" s="164"/>
      <c r="V32" s="177"/>
      <c r="W32" s="173"/>
      <c r="X32" s="175"/>
      <c r="Y32" s="175"/>
      <c r="Z32" s="173"/>
      <c r="AA32" s="173"/>
      <c r="AB32" s="175"/>
      <c r="AC32" s="175"/>
      <c r="AD32" s="169"/>
      <c r="AE32" s="170"/>
      <c r="AF32" s="178"/>
      <c r="AG32" s="178"/>
      <c r="AH32" s="173"/>
      <c r="AI32" s="173"/>
      <c r="AJ32" s="175"/>
      <c r="AK32" s="175"/>
      <c r="AL32" s="173"/>
      <c r="AM32" s="173"/>
      <c r="AN32" s="175"/>
      <c r="AO32" s="175"/>
      <c r="AP32" s="173"/>
      <c r="AQ32" s="173"/>
      <c r="AR32" s="175"/>
      <c r="AS32" s="175"/>
      <c r="AT32" s="155"/>
      <c r="AU32" s="155"/>
      <c r="AV32" s="155"/>
      <c r="AW32" s="155"/>
      <c r="AX32" s="155"/>
      <c r="AY32" s="155"/>
      <c r="AZ32" s="155"/>
      <c r="BA32" s="155"/>
      <c r="BB32" s="155"/>
      <c r="BC32" s="155"/>
      <c r="BD32" s="155"/>
      <c r="BE32" s="155"/>
      <c r="BF32" s="155"/>
      <c r="BG32" s="155"/>
      <c r="BH32" s="155"/>
      <c r="BI32" s="155"/>
      <c r="BJ32" s="155"/>
      <c r="BK32" s="155"/>
      <c r="BL32" s="155"/>
      <c r="BM32" s="155"/>
      <c r="BN32" s="155"/>
      <c r="BO32" s="155"/>
      <c r="BP32" s="155"/>
      <c r="BQ32" s="155"/>
      <c r="BR32" s="155"/>
      <c r="BS32" s="155"/>
      <c r="BT32" s="155"/>
      <c r="BU32" s="155"/>
      <c r="BV32" s="155"/>
      <c r="BW32" s="155"/>
      <c r="BX32" s="155"/>
      <c r="BY32" s="155"/>
      <c r="BZ32" s="155"/>
      <c r="CA32" s="155"/>
      <c r="CB32" s="155"/>
      <c r="CC32" s="155"/>
      <c r="CD32" s="155"/>
      <c r="CE32" s="155"/>
      <c r="CF32" s="155"/>
      <c r="CG32" s="155"/>
      <c r="CH32" s="155"/>
      <c r="CI32" s="155"/>
      <c r="CJ32" s="155"/>
      <c r="CK32" s="155"/>
      <c r="CL32" s="155"/>
      <c r="CM32" s="155"/>
      <c r="CN32" s="155"/>
      <c r="CO32" s="155"/>
      <c r="CP32" s="155"/>
      <c r="CQ32" s="155"/>
      <c r="CR32" s="155"/>
      <c r="CS32" s="155"/>
      <c r="CT32" s="155"/>
      <c r="CU32" s="155"/>
      <c r="CV32" s="155"/>
      <c r="CW32" s="155"/>
    </row>
    <row r="33" spans="1:101" s="211" customFormat="1" x14ac:dyDescent="0.2">
      <c r="A33" s="208" t="s">
        <v>730</v>
      </c>
      <c r="B33" s="208"/>
      <c r="C33" s="209"/>
      <c r="D33" s="209"/>
      <c r="E33" s="210"/>
      <c r="F33" s="173"/>
      <c r="G33" s="173"/>
      <c r="H33" s="174"/>
      <c r="I33" s="174"/>
      <c r="J33" s="173"/>
      <c r="K33" s="173"/>
      <c r="L33" s="174"/>
      <c r="M33" s="174"/>
      <c r="N33" s="173"/>
      <c r="O33" s="173"/>
      <c r="P33" s="175"/>
      <c r="Q33" s="175"/>
      <c r="R33" s="173"/>
      <c r="S33" s="176"/>
      <c r="T33" s="164"/>
      <c r="U33" s="164"/>
      <c r="V33" s="177"/>
      <c r="W33" s="173"/>
      <c r="X33" s="175"/>
      <c r="Y33" s="175"/>
      <c r="Z33" s="173"/>
      <c r="AA33" s="173"/>
      <c r="AB33" s="175"/>
      <c r="AC33" s="175"/>
      <c r="AD33" s="169"/>
      <c r="AE33" s="170"/>
      <c r="AF33" s="178"/>
      <c r="AG33" s="178"/>
      <c r="AH33" s="173"/>
      <c r="AI33" s="173"/>
      <c r="AJ33" s="175"/>
      <c r="AK33" s="175"/>
      <c r="AL33" s="173"/>
      <c r="AM33" s="173"/>
      <c r="AN33" s="175"/>
      <c r="AO33" s="175"/>
      <c r="AP33" s="173"/>
      <c r="AQ33" s="173"/>
      <c r="AR33" s="175"/>
      <c r="AS33" s="175"/>
      <c r="AT33" s="155"/>
      <c r="AU33" s="155"/>
      <c r="AV33" s="155"/>
      <c r="AW33" s="155"/>
      <c r="AX33" s="155"/>
      <c r="AY33" s="155"/>
      <c r="AZ33" s="155"/>
      <c r="BA33" s="155"/>
      <c r="BB33" s="155"/>
      <c r="BC33" s="155"/>
      <c r="BD33" s="155"/>
      <c r="BE33" s="155"/>
      <c r="BF33" s="155"/>
      <c r="BG33" s="155"/>
      <c r="BH33" s="155"/>
      <c r="BI33" s="155"/>
      <c r="BJ33" s="155"/>
      <c r="BK33" s="155"/>
      <c r="BL33" s="155"/>
      <c r="BM33" s="155"/>
      <c r="BN33" s="155"/>
      <c r="BO33" s="155"/>
      <c r="BP33" s="155"/>
      <c r="BQ33" s="155"/>
      <c r="BR33" s="155"/>
      <c r="BS33" s="155"/>
      <c r="BT33" s="155"/>
      <c r="BU33" s="155"/>
      <c r="BV33" s="155"/>
      <c r="BW33" s="155"/>
      <c r="BX33" s="155"/>
      <c r="BY33" s="155"/>
      <c r="BZ33" s="155"/>
      <c r="CA33" s="155"/>
      <c r="CB33" s="155"/>
      <c r="CC33" s="155"/>
      <c r="CD33" s="155"/>
      <c r="CE33" s="155"/>
      <c r="CF33" s="155"/>
      <c r="CG33" s="155"/>
      <c r="CH33" s="155"/>
      <c r="CI33" s="155"/>
      <c r="CJ33" s="155"/>
      <c r="CK33" s="155"/>
      <c r="CL33" s="155"/>
      <c r="CM33" s="155"/>
      <c r="CN33" s="155"/>
      <c r="CO33" s="155"/>
      <c r="CP33" s="155"/>
      <c r="CQ33" s="155"/>
      <c r="CR33" s="155"/>
      <c r="CS33" s="155"/>
      <c r="CT33" s="155"/>
      <c r="CU33" s="155"/>
      <c r="CV33" s="155"/>
      <c r="CW33" s="155"/>
    </row>
    <row r="34" spans="1:101" x14ac:dyDescent="0.2">
      <c r="A34" s="171" t="s">
        <v>731</v>
      </c>
      <c r="B34" s="180" t="s">
        <v>421</v>
      </c>
      <c r="C34" s="172" t="s">
        <v>425</v>
      </c>
      <c r="D34" s="181">
        <v>447</v>
      </c>
      <c r="E34" s="218"/>
      <c r="F34" s="173"/>
      <c r="G34" s="173"/>
      <c r="H34" s="174"/>
      <c r="I34" s="174"/>
      <c r="J34" s="173"/>
      <c r="K34" s="173"/>
      <c r="L34" s="174"/>
      <c r="M34" s="174"/>
      <c r="N34" s="173"/>
      <c r="O34" s="173"/>
      <c r="P34" s="175"/>
      <c r="Q34" s="175"/>
      <c r="R34" s="173"/>
      <c r="S34" s="176"/>
      <c r="T34" s="164"/>
      <c r="U34" s="164"/>
      <c r="V34" s="177"/>
      <c r="W34" s="173"/>
      <c r="X34" s="175"/>
      <c r="Y34" s="175"/>
      <c r="Z34" s="173"/>
      <c r="AA34" s="173"/>
      <c r="AB34" s="175"/>
      <c r="AC34" s="175"/>
      <c r="AD34" s="169"/>
      <c r="AE34" s="170"/>
      <c r="AF34" s="178"/>
      <c r="AG34" s="178"/>
      <c r="AH34" s="173"/>
      <c r="AI34" s="173"/>
      <c r="AJ34" s="175"/>
      <c r="AK34" s="175"/>
      <c r="AL34" s="173"/>
      <c r="AM34" s="173"/>
      <c r="AN34" s="175"/>
      <c r="AO34" s="175"/>
      <c r="AP34" s="173"/>
      <c r="AQ34" s="173"/>
      <c r="AR34" s="175"/>
      <c r="AS34" s="175"/>
      <c r="AT34" s="155"/>
      <c r="AU34" s="155"/>
      <c r="AV34" s="155"/>
      <c r="AW34" s="155"/>
      <c r="AX34" s="155"/>
      <c r="AY34" s="155"/>
      <c r="AZ34" s="155"/>
      <c r="BA34" s="155"/>
      <c r="BB34" s="155"/>
      <c r="BC34" s="155"/>
      <c r="BD34" s="155"/>
      <c r="BE34" s="155"/>
      <c r="BF34" s="155"/>
      <c r="BG34" s="155"/>
      <c r="BH34" s="155"/>
      <c r="BI34" s="155"/>
      <c r="BJ34" s="155"/>
      <c r="BK34" s="155"/>
      <c r="BL34" s="155"/>
      <c r="BM34" s="155"/>
      <c r="BN34" s="155"/>
      <c r="BO34" s="155"/>
      <c r="BP34" s="155"/>
      <c r="BQ34" s="155"/>
      <c r="BR34" s="155"/>
      <c r="BS34" s="155"/>
      <c r="BT34" s="155"/>
      <c r="BU34" s="155"/>
      <c r="BV34" s="155"/>
      <c r="BW34" s="155"/>
      <c r="BX34" s="155"/>
      <c r="BY34" s="155"/>
      <c r="BZ34" s="155"/>
      <c r="CA34" s="155"/>
      <c r="CB34" s="155"/>
      <c r="CC34" s="155"/>
      <c r="CD34" s="155"/>
      <c r="CE34" s="155"/>
      <c r="CF34" s="155"/>
      <c r="CG34" s="155"/>
      <c r="CH34" s="155"/>
      <c r="CI34" s="155"/>
      <c r="CJ34" s="155"/>
      <c r="CK34" s="155"/>
      <c r="CL34" s="155"/>
      <c r="CM34" s="155"/>
      <c r="CN34" s="155"/>
      <c r="CO34" s="155"/>
      <c r="CP34" s="155"/>
      <c r="CQ34" s="155"/>
      <c r="CR34" s="155"/>
      <c r="CS34" s="155"/>
      <c r="CT34" s="155"/>
      <c r="CU34" s="155"/>
      <c r="CV34" s="155"/>
      <c r="CW34" s="155"/>
    </row>
    <row r="35" spans="1:101" x14ac:dyDescent="0.2">
      <c r="A35" s="171" t="s">
        <v>732</v>
      </c>
      <c r="B35" s="180"/>
      <c r="C35" s="172"/>
      <c r="D35" s="181"/>
      <c r="E35" s="218"/>
      <c r="F35" s="173"/>
      <c r="G35" s="173"/>
      <c r="H35" s="174"/>
      <c r="I35" s="174"/>
      <c r="J35" s="173"/>
      <c r="K35" s="173"/>
      <c r="L35" s="174"/>
      <c r="M35" s="174"/>
      <c r="N35" s="173"/>
      <c r="O35" s="173"/>
      <c r="P35" s="175"/>
      <c r="Q35" s="175"/>
      <c r="R35" s="173"/>
      <c r="S35" s="176"/>
      <c r="T35" s="164"/>
      <c r="U35" s="164"/>
      <c r="V35" s="177"/>
      <c r="W35" s="173"/>
      <c r="X35" s="175"/>
      <c r="Y35" s="175"/>
      <c r="Z35" s="173"/>
      <c r="AA35" s="173"/>
      <c r="AB35" s="175"/>
      <c r="AC35" s="175"/>
      <c r="AD35" s="169"/>
      <c r="AE35" s="170"/>
      <c r="AF35" s="178"/>
      <c r="AG35" s="178"/>
      <c r="AH35" s="173"/>
      <c r="AI35" s="173"/>
      <c r="AJ35" s="175"/>
      <c r="AK35" s="175"/>
      <c r="AL35" s="173"/>
      <c r="AM35" s="173"/>
      <c r="AN35" s="175"/>
      <c r="AO35" s="175"/>
      <c r="AP35" s="173"/>
      <c r="AQ35" s="173"/>
      <c r="AR35" s="175"/>
      <c r="AS35" s="175"/>
      <c r="AT35" s="155"/>
      <c r="AU35" s="155"/>
      <c r="AV35" s="155"/>
      <c r="AW35" s="155"/>
      <c r="AX35" s="155"/>
      <c r="AY35" s="155"/>
      <c r="AZ35" s="155"/>
      <c r="BA35" s="155"/>
      <c r="BB35" s="155"/>
      <c r="BC35" s="155"/>
      <c r="BD35" s="155"/>
      <c r="BE35" s="155"/>
      <c r="BF35" s="155"/>
      <c r="BG35" s="155"/>
      <c r="BH35" s="155"/>
      <c r="BI35" s="155"/>
      <c r="BJ35" s="155"/>
      <c r="BK35" s="155"/>
      <c r="BL35" s="155"/>
      <c r="BM35" s="155"/>
      <c r="BN35" s="155"/>
      <c r="BO35" s="155"/>
      <c r="BP35" s="155"/>
      <c r="BQ35" s="155"/>
      <c r="BR35" s="155"/>
      <c r="BS35" s="155"/>
      <c r="BT35" s="155"/>
      <c r="BU35" s="155"/>
      <c r="BV35" s="155"/>
      <c r="BW35" s="155"/>
      <c r="BX35" s="155"/>
      <c r="BY35" s="155"/>
      <c r="BZ35" s="155"/>
      <c r="CA35" s="155"/>
      <c r="CB35" s="155"/>
      <c r="CC35" s="155"/>
      <c r="CD35" s="155"/>
      <c r="CE35" s="155"/>
      <c r="CF35" s="155"/>
      <c r="CG35" s="155"/>
      <c r="CH35" s="155"/>
      <c r="CI35" s="155"/>
      <c r="CJ35" s="155"/>
      <c r="CK35" s="155"/>
      <c r="CL35" s="155"/>
      <c r="CM35" s="155"/>
      <c r="CN35" s="155"/>
      <c r="CO35" s="155"/>
      <c r="CP35" s="155"/>
      <c r="CQ35" s="155"/>
      <c r="CR35" s="155"/>
      <c r="CS35" s="155"/>
      <c r="CT35" s="155"/>
      <c r="CU35" s="155"/>
      <c r="CV35" s="155"/>
      <c r="CW35" s="155"/>
    </row>
    <row r="36" spans="1:101" x14ac:dyDescent="0.2">
      <c r="A36" s="171" t="s">
        <v>733</v>
      </c>
      <c r="B36" s="180"/>
      <c r="C36" s="172"/>
      <c r="D36" s="181"/>
      <c r="E36" s="218"/>
      <c r="F36" s="173"/>
      <c r="G36" s="173"/>
      <c r="H36" s="174"/>
      <c r="I36" s="174"/>
      <c r="J36" s="173"/>
      <c r="K36" s="173"/>
      <c r="L36" s="174"/>
      <c r="M36" s="174"/>
      <c r="N36" s="173"/>
      <c r="O36" s="173"/>
      <c r="P36" s="175"/>
      <c r="Q36" s="175"/>
      <c r="R36" s="173"/>
      <c r="S36" s="176"/>
      <c r="T36" s="164"/>
      <c r="U36" s="164"/>
      <c r="V36" s="177"/>
      <c r="W36" s="173"/>
      <c r="X36" s="175"/>
      <c r="Y36" s="175"/>
      <c r="Z36" s="173"/>
      <c r="AA36" s="173"/>
      <c r="AB36" s="175"/>
      <c r="AC36" s="175"/>
      <c r="AD36" s="169"/>
      <c r="AE36" s="170"/>
      <c r="AF36" s="178"/>
      <c r="AG36" s="178"/>
      <c r="AH36" s="173"/>
      <c r="AI36" s="173"/>
      <c r="AJ36" s="175"/>
      <c r="AK36" s="175"/>
      <c r="AL36" s="173"/>
      <c r="AM36" s="173"/>
      <c r="AN36" s="175"/>
      <c r="AO36" s="175"/>
      <c r="AP36" s="173"/>
      <c r="AQ36" s="173"/>
      <c r="AR36" s="175"/>
      <c r="AS36" s="175"/>
      <c r="AT36" s="155"/>
      <c r="AU36" s="155"/>
      <c r="AV36" s="155"/>
      <c r="AW36" s="155"/>
      <c r="AX36" s="155"/>
      <c r="AY36" s="155"/>
      <c r="AZ36" s="155"/>
      <c r="BA36" s="155"/>
      <c r="BB36" s="155"/>
      <c r="BC36" s="155"/>
      <c r="BD36" s="155"/>
      <c r="BE36" s="155"/>
      <c r="BF36" s="155"/>
      <c r="BG36" s="155"/>
      <c r="BH36" s="155"/>
      <c r="BI36" s="155"/>
      <c r="BJ36" s="155"/>
      <c r="BK36" s="155"/>
      <c r="BL36" s="155"/>
      <c r="BM36" s="155"/>
      <c r="BN36" s="155"/>
      <c r="BO36" s="155"/>
      <c r="BP36" s="155"/>
      <c r="BQ36" s="155"/>
      <c r="BR36" s="155"/>
      <c r="BS36" s="155"/>
      <c r="BT36" s="155"/>
      <c r="BU36" s="155"/>
      <c r="BV36" s="155"/>
      <c r="BW36" s="155"/>
      <c r="BX36" s="155"/>
      <c r="BY36" s="155"/>
      <c r="BZ36" s="155"/>
      <c r="CA36" s="155"/>
      <c r="CB36" s="155"/>
      <c r="CC36" s="155"/>
      <c r="CD36" s="155"/>
      <c r="CE36" s="155"/>
      <c r="CF36" s="155"/>
      <c r="CG36" s="155"/>
      <c r="CH36" s="155"/>
      <c r="CI36" s="155"/>
      <c r="CJ36" s="155"/>
      <c r="CK36" s="155"/>
      <c r="CL36" s="155"/>
      <c r="CM36" s="155"/>
      <c r="CN36" s="155"/>
      <c r="CO36" s="155"/>
      <c r="CP36" s="155"/>
      <c r="CQ36" s="155"/>
      <c r="CR36" s="155"/>
      <c r="CS36" s="155"/>
      <c r="CT36" s="155"/>
      <c r="CU36" s="155"/>
      <c r="CV36" s="155"/>
      <c r="CW36" s="155"/>
    </row>
    <row r="37" spans="1:101" x14ac:dyDescent="0.2">
      <c r="A37" s="171" t="s">
        <v>734</v>
      </c>
      <c r="B37" s="180"/>
      <c r="C37" s="172"/>
      <c r="D37" s="181"/>
      <c r="E37" s="218"/>
      <c r="F37" s="173"/>
      <c r="G37" s="173"/>
      <c r="H37" s="174"/>
      <c r="I37" s="174"/>
      <c r="J37" s="173"/>
      <c r="K37" s="173"/>
      <c r="L37" s="174"/>
      <c r="M37" s="174"/>
      <c r="N37" s="173"/>
      <c r="O37" s="173"/>
      <c r="P37" s="175"/>
      <c r="Q37" s="175"/>
      <c r="R37" s="173"/>
      <c r="S37" s="176"/>
      <c r="T37" s="164"/>
      <c r="U37" s="164"/>
      <c r="V37" s="177"/>
      <c r="W37" s="173"/>
      <c r="X37" s="175"/>
      <c r="Y37" s="175"/>
      <c r="Z37" s="173"/>
      <c r="AA37" s="173"/>
      <c r="AB37" s="175"/>
      <c r="AC37" s="175"/>
      <c r="AD37" s="169"/>
      <c r="AE37" s="170"/>
      <c r="AF37" s="178"/>
      <c r="AG37" s="178"/>
      <c r="AH37" s="173"/>
      <c r="AI37" s="173"/>
      <c r="AJ37" s="175"/>
      <c r="AK37" s="175"/>
      <c r="AL37" s="173"/>
      <c r="AM37" s="173"/>
      <c r="AN37" s="175"/>
      <c r="AO37" s="175"/>
      <c r="AP37" s="173"/>
      <c r="AQ37" s="173"/>
      <c r="AR37" s="175"/>
      <c r="AS37" s="175"/>
      <c r="AT37" s="155"/>
      <c r="AU37" s="155"/>
      <c r="AV37" s="155"/>
      <c r="AW37" s="155"/>
      <c r="AX37" s="155"/>
      <c r="AY37" s="155"/>
      <c r="AZ37" s="155"/>
      <c r="BA37" s="155"/>
      <c r="BB37" s="155"/>
      <c r="BC37" s="155"/>
      <c r="BD37" s="155"/>
      <c r="BE37" s="155"/>
      <c r="BF37" s="155"/>
      <c r="BG37" s="155"/>
      <c r="BH37" s="155"/>
      <c r="BI37" s="155"/>
      <c r="BJ37" s="155"/>
      <c r="BK37" s="155"/>
      <c r="BL37" s="155"/>
      <c r="BM37" s="155"/>
      <c r="BN37" s="155"/>
      <c r="BO37" s="155"/>
      <c r="BP37" s="155"/>
      <c r="BQ37" s="155"/>
      <c r="BR37" s="155"/>
      <c r="BS37" s="155"/>
      <c r="BT37" s="155"/>
      <c r="BU37" s="155"/>
      <c r="BV37" s="155"/>
      <c r="BW37" s="155"/>
      <c r="BX37" s="155"/>
      <c r="BY37" s="155"/>
      <c r="BZ37" s="155"/>
      <c r="CA37" s="155"/>
      <c r="CB37" s="155"/>
      <c r="CC37" s="155"/>
      <c r="CD37" s="155"/>
      <c r="CE37" s="155"/>
      <c r="CF37" s="155"/>
      <c r="CG37" s="155"/>
      <c r="CH37" s="155"/>
      <c r="CI37" s="155"/>
      <c r="CJ37" s="155"/>
      <c r="CK37" s="155"/>
      <c r="CL37" s="155"/>
      <c r="CM37" s="155"/>
      <c r="CN37" s="155"/>
      <c r="CO37" s="155"/>
      <c r="CP37" s="155"/>
      <c r="CQ37" s="155"/>
      <c r="CR37" s="155"/>
      <c r="CS37" s="155"/>
      <c r="CT37" s="155"/>
      <c r="CU37" s="155"/>
      <c r="CV37" s="155"/>
      <c r="CW37" s="155"/>
    </row>
    <row r="38" spans="1:101" x14ac:dyDescent="0.2">
      <c r="A38" s="171" t="s">
        <v>735</v>
      </c>
      <c r="B38" s="180" t="s">
        <v>423</v>
      </c>
      <c r="C38" s="172"/>
      <c r="D38" s="181">
        <v>447</v>
      </c>
      <c r="E38" s="218"/>
      <c r="F38" s="173"/>
      <c r="G38" s="173"/>
      <c r="H38" s="174"/>
      <c r="I38" s="174"/>
      <c r="J38" s="173"/>
      <c r="K38" s="173"/>
      <c r="L38" s="174"/>
      <c r="M38" s="174"/>
      <c r="N38" s="173"/>
      <c r="O38" s="173"/>
      <c r="P38" s="175"/>
      <c r="Q38" s="175"/>
      <c r="R38" s="173"/>
      <c r="S38" s="176"/>
      <c r="T38" s="164"/>
      <c r="U38" s="164"/>
      <c r="V38" s="177"/>
      <c r="W38" s="173"/>
      <c r="X38" s="175"/>
      <c r="Y38" s="175"/>
      <c r="Z38" s="173"/>
      <c r="AA38" s="173"/>
      <c r="AB38" s="175"/>
      <c r="AC38" s="175"/>
      <c r="AD38" s="169"/>
      <c r="AE38" s="170"/>
      <c r="AF38" s="178"/>
      <c r="AG38" s="178"/>
      <c r="AH38" s="173"/>
      <c r="AI38" s="173"/>
      <c r="AJ38" s="175"/>
      <c r="AK38" s="175"/>
      <c r="AL38" s="173"/>
      <c r="AM38" s="173"/>
      <c r="AN38" s="175"/>
      <c r="AO38" s="175"/>
      <c r="AP38" s="173"/>
      <c r="AQ38" s="173"/>
      <c r="AR38" s="175"/>
      <c r="AS38" s="175"/>
      <c r="AT38" s="155"/>
      <c r="AU38" s="155"/>
      <c r="AV38" s="155"/>
      <c r="AW38" s="155"/>
      <c r="AX38" s="155"/>
      <c r="AY38" s="155"/>
      <c r="AZ38" s="155"/>
      <c r="BA38" s="155"/>
      <c r="BB38" s="155"/>
      <c r="BC38" s="155"/>
      <c r="BD38" s="155"/>
      <c r="BE38" s="155"/>
      <c r="BF38" s="155"/>
      <c r="BG38" s="155"/>
      <c r="BH38" s="155"/>
      <c r="BI38" s="155"/>
      <c r="BJ38" s="155"/>
      <c r="BK38" s="155"/>
      <c r="BL38" s="155"/>
      <c r="BM38" s="155"/>
      <c r="BN38" s="155"/>
      <c r="BO38" s="155"/>
      <c r="BP38" s="155"/>
      <c r="BQ38" s="155"/>
      <c r="BR38" s="155"/>
      <c r="BS38" s="155"/>
      <c r="BT38" s="155"/>
      <c r="BU38" s="155"/>
      <c r="BV38" s="155"/>
      <c r="BW38" s="155"/>
      <c r="BX38" s="155"/>
      <c r="BY38" s="155"/>
      <c r="BZ38" s="155"/>
      <c r="CA38" s="155"/>
      <c r="CB38" s="155"/>
      <c r="CC38" s="155"/>
      <c r="CD38" s="155"/>
      <c r="CE38" s="155"/>
      <c r="CF38" s="155"/>
      <c r="CG38" s="155"/>
      <c r="CH38" s="155"/>
      <c r="CI38" s="155"/>
      <c r="CJ38" s="155"/>
      <c r="CK38" s="155"/>
      <c r="CL38" s="155"/>
      <c r="CM38" s="155"/>
      <c r="CN38" s="155"/>
      <c r="CO38" s="155"/>
      <c r="CP38" s="155"/>
      <c r="CQ38" s="155"/>
      <c r="CR38" s="155"/>
      <c r="CS38" s="155"/>
      <c r="CT38" s="155"/>
      <c r="CU38" s="155"/>
      <c r="CV38" s="155"/>
      <c r="CW38" s="155"/>
    </row>
    <row r="39" spans="1:101" x14ac:dyDescent="0.2">
      <c r="A39" s="171" t="s">
        <v>736</v>
      </c>
      <c r="B39" s="180"/>
      <c r="C39" s="172"/>
      <c r="D39" s="181"/>
      <c r="E39" s="218"/>
      <c r="F39" s="173"/>
      <c r="G39" s="173"/>
      <c r="H39" s="174"/>
      <c r="I39" s="174"/>
      <c r="J39" s="173"/>
      <c r="K39" s="173"/>
      <c r="L39" s="174"/>
      <c r="M39" s="174"/>
      <c r="N39" s="173"/>
      <c r="O39" s="173"/>
      <c r="P39" s="175"/>
      <c r="Q39" s="175"/>
      <c r="R39" s="173"/>
      <c r="S39" s="176"/>
      <c r="T39" s="164"/>
      <c r="U39" s="164"/>
      <c r="V39" s="177"/>
      <c r="W39" s="173"/>
      <c r="X39" s="175"/>
      <c r="Y39" s="175"/>
      <c r="Z39" s="173"/>
      <c r="AA39" s="173"/>
      <c r="AB39" s="175"/>
      <c r="AC39" s="175"/>
      <c r="AD39" s="169"/>
      <c r="AE39" s="170"/>
      <c r="AF39" s="178"/>
      <c r="AG39" s="178"/>
      <c r="AH39" s="173"/>
      <c r="AI39" s="173"/>
      <c r="AJ39" s="175"/>
      <c r="AK39" s="175"/>
      <c r="AL39" s="173"/>
      <c r="AM39" s="173"/>
      <c r="AN39" s="175"/>
      <c r="AO39" s="175"/>
      <c r="AP39" s="173"/>
      <c r="AQ39" s="173"/>
      <c r="AR39" s="175"/>
      <c r="AS39" s="175"/>
      <c r="AT39" s="155"/>
      <c r="AU39" s="155"/>
      <c r="AV39" s="155"/>
      <c r="AW39" s="155"/>
      <c r="AX39" s="155"/>
      <c r="AY39" s="155"/>
      <c r="AZ39" s="155"/>
      <c r="BA39" s="155"/>
      <c r="BB39" s="155"/>
      <c r="BC39" s="155"/>
      <c r="BD39" s="155"/>
      <c r="BE39" s="155"/>
      <c r="BF39" s="155"/>
      <c r="BG39" s="155"/>
      <c r="BH39" s="155"/>
      <c r="BI39" s="155"/>
      <c r="BJ39" s="155"/>
      <c r="BK39" s="155"/>
      <c r="BL39" s="155"/>
      <c r="BM39" s="155"/>
      <c r="BN39" s="155"/>
      <c r="BO39" s="155"/>
      <c r="BP39" s="155"/>
      <c r="BQ39" s="155"/>
      <c r="BR39" s="155"/>
      <c r="BS39" s="155"/>
      <c r="BT39" s="155"/>
      <c r="BU39" s="155"/>
      <c r="BV39" s="155"/>
      <c r="BW39" s="155"/>
      <c r="BX39" s="155"/>
      <c r="BY39" s="155"/>
      <c r="BZ39" s="155"/>
      <c r="CA39" s="155"/>
      <c r="CB39" s="155"/>
      <c r="CC39" s="155"/>
      <c r="CD39" s="155"/>
      <c r="CE39" s="155"/>
      <c r="CF39" s="155"/>
      <c r="CG39" s="155"/>
      <c r="CH39" s="155"/>
      <c r="CI39" s="155"/>
      <c r="CJ39" s="155"/>
      <c r="CK39" s="155"/>
      <c r="CL39" s="155"/>
      <c r="CM39" s="155"/>
      <c r="CN39" s="155"/>
      <c r="CO39" s="155"/>
      <c r="CP39" s="155"/>
      <c r="CQ39" s="155"/>
      <c r="CR39" s="155"/>
      <c r="CS39" s="155"/>
      <c r="CT39" s="155"/>
      <c r="CU39" s="155"/>
      <c r="CV39" s="155"/>
      <c r="CW39" s="155"/>
    </row>
    <row r="40" spans="1:101" x14ac:dyDescent="0.2">
      <c r="A40" s="171" t="s">
        <v>737</v>
      </c>
      <c r="B40" s="180"/>
      <c r="C40" s="172"/>
      <c r="D40" s="181"/>
      <c r="E40" s="218"/>
      <c r="F40" s="173"/>
      <c r="G40" s="173"/>
      <c r="H40" s="174"/>
      <c r="I40" s="174"/>
      <c r="J40" s="173"/>
      <c r="K40" s="173"/>
      <c r="L40" s="174"/>
      <c r="M40" s="174"/>
      <c r="N40" s="173"/>
      <c r="O40" s="173"/>
      <c r="P40" s="175"/>
      <c r="Q40" s="175"/>
      <c r="R40" s="173"/>
      <c r="S40" s="176"/>
      <c r="T40" s="164"/>
      <c r="U40" s="164"/>
      <c r="V40" s="177"/>
      <c r="W40" s="173"/>
      <c r="X40" s="175"/>
      <c r="Y40" s="175"/>
      <c r="Z40" s="173"/>
      <c r="AA40" s="173"/>
      <c r="AB40" s="175"/>
      <c r="AC40" s="175"/>
      <c r="AD40" s="169"/>
      <c r="AE40" s="170"/>
      <c r="AF40" s="178"/>
      <c r="AG40" s="178"/>
      <c r="AH40" s="173"/>
      <c r="AI40" s="173"/>
      <c r="AJ40" s="175"/>
      <c r="AK40" s="175"/>
      <c r="AL40" s="173"/>
      <c r="AM40" s="173"/>
      <c r="AN40" s="175"/>
      <c r="AO40" s="175"/>
      <c r="AP40" s="173"/>
      <c r="AQ40" s="173"/>
      <c r="AR40" s="175"/>
      <c r="AS40" s="175"/>
      <c r="AT40" s="155"/>
      <c r="AU40" s="155"/>
      <c r="AV40" s="155"/>
      <c r="AW40" s="155"/>
      <c r="AX40" s="155"/>
      <c r="AY40" s="155"/>
      <c r="AZ40" s="155"/>
      <c r="BA40" s="155"/>
      <c r="BB40" s="155"/>
      <c r="BC40" s="155"/>
      <c r="BD40" s="155"/>
      <c r="BE40" s="155"/>
      <c r="BF40" s="155"/>
      <c r="BG40" s="155"/>
      <c r="BH40" s="155"/>
      <c r="BI40" s="155"/>
      <c r="BJ40" s="155"/>
      <c r="BK40" s="155"/>
      <c r="BL40" s="155"/>
      <c r="BM40" s="155"/>
      <c r="BN40" s="155"/>
      <c r="BO40" s="155"/>
      <c r="BP40" s="155"/>
      <c r="BQ40" s="155"/>
      <c r="BR40" s="155"/>
      <c r="BS40" s="155"/>
      <c r="BT40" s="155"/>
      <c r="BU40" s="155"/>
      <c r="BV40" s="155"/>
      <c r="BW40" s="155"/>
      <c r="BX40" s="155"/>
      <c r="BY40" s="155"/>
      <c r="BZ40" s="155"/>
      <c r="CA40" s="155"/>
      <c r="CB40" s="155"/>
      <c r="CC40" s="155"/>
      <c r="CD40" s="155"/>
      <c r="CE40" s="155"/>
      <c r="CF40" s="155"/>
      <c r="CG40" s="155"/>
      <c r="CH40" s="155"/>
      <c r="CI40" s="155"/>
      <c r="CJ40" s="155"/>
      <c r="CK40" s="155"/>
      <c r="CL40" s="155"/>
      <c r="CM40" s="155"/>
      <c r="CN40" s="155"/>
      <c r="CO40" s="155"/>
      <c r="CP40" s="155"/>
      <c r="CQ40" s="155"/>
      <c r="CR40" s="155"/>
      <c r="CS40" s="155"/>
      <c r="CT40" s="155"/>
      <c r="CU40" s="155"/>
      <c r="CV40" s="155"/>
      <c r="CW40" s="155"/>
    </row>
    <row r="41" spans="1:101" x14ac:dyDescent="0.2">
      <c r="A41" s="171" t="s">
        <v>738</v>
      </c>
      <c r="B41" s="180" t="s">
        <v>423</v>
      </c>
      <c r="C41" s="172"/>
      <c r="D41" s="181">
        <v>470</v>
      </c>
      <c r="E41" s="218"/>
      <c r="F41" s="173"/>
      <c r="G41" s="173"/>
      <c r="H41" s="174"/>
      <c r="I41" s="174"/>
      <c r="J41" s="173"/>
      <c r="K41" s="173"/>
      <c r="L41" s="174"/>
      <c r="M41" s="174"/>
      <c r="N41" s="173"/>
      <c r="O41" s="173"/>
      <c r="P41" s="175"/>
      <c r="Q41" s="175"/>
      <c r="R41" s="173"/>
      <c r="S41" s="176"/>
      <c r="T41" s="164"/>
      <c r="U41" s="164"/>
      <c r="V41" s="177"/>
      <c r="W41" s="173"/>
      <c r="X41" s="175"/>
      <c r="Y41" s="175"/>
      <c r="Z41" s="173"/>
      <c r="AA41" s="173"/>
      <c r="AB41" s="175"/>
      <c r="AC41" s="175"/>
      <c r="AD41" s="169"/>
      <c r="AE41" s="170"/>
      <c r="AF41" s="178"/>
      <c r="AG41" s="178"/>
      <c r="AH41" s="173"/>
      <c r="AI41" s="173"/>
      <c r="AJ41" s="175"/>
      <c r="AK41" s="175"/>
      <c r="AL41" s="173"/>
      <c r="AM41" s="173"/>
      <c r="AN41" s="175"/>
      <c r="AO41" s="175"/>
      <c r="AP41" s="173"/>
      <c r="AQ41" s="173"/>
      <c r="AR41" s="175"/>
      <c r="AS41" s="175"/>
      <c r="AT41" s="155"/>
      <c r="AU41" s="155"/>
      <c r="AV41" s="155"/>
      <c r="AW41" s="155"/>
      <c r="AX41" s="155"/>
      <c r="AY41" s="155"/>
      <c r="AZ41" s="155"/>
      <c r="BA41" s="155"/>
      <c r="BB41" s="155"/>
      <c r="BC41" s="155"/>
      <c r="BD41" s="155"/>
      <c r="BE41" s="155"/>
      <c r="BF41" s="155"/>
      <c r="BG41" s="155"/>
      <c r="BH41" s="155"/>
      <c r="BI41" s="155"/>
      <c r="BJ41" s="155"/>
      <c r="BK41" s="155"/>
      <c r="BL41" s="155"/>
      <c r="BM41" s="155"/>
      <c r="BN41" s="155"/>
      <c r="BO41" s="155"/>
      <c r="BP41" s="155"/>
      <c r="BQ41" s="155"/>
      <c r="BR41" s="155"/>
      <c r="BS41" s="155"/>
      <c r="BT41" s="155"/>
      <c r="BU41" s="155"/>
      <c r="BV41" s="155"/>
      <c r="BW41" s="155"/>
      <c r="BX41" s="155"/>
      <c r="BY41" s="155"/>
      <c r="BZ41" s="155"/>
      <c r="CA41" s="155"/>
      <c r="CB41" s="155"/>
      <c r="CC41" s="155"/>
      <c r="CD41" s="155"/>
      <c r="CE41" s="155"/>
      <c r="CF41" s="155"/>
      <c r="CG41" s="155"/>
      <c r="CH41" s="155"/>
      <c r="CI41" s="155"/>
      <c r="CJ41" s="155"/>
      <c r="CK41" s="155"/>
      <c r="CL41" s="155"/>
      <c r="CM41" s="155"/>
      <c r="CN41" s="155"/>
      <c r="CO41" s="155"/>
      <c r="CP41" s="155"/>
      <c r="CQ41" s="155"/>
      <c r="CR41" s="155"/>
      <c r="CS41" s="155"/>
      <c r="CT41" s="155"/>
      <c r="CU41" s="155"/>
      <c r="CV41" s="155"/>
      <c r="CW41" s="155"/>
    </row>
    <row r="42" spans="1:101" x14ac:dyDescent="0.2">
      <c r="A42" s="221" t="s">
        <v>745</v>
      </c>
      <c r="B42" s="189" t="s">
        <v>739</v>
      </c>
      <c r="C42" s="222" t="s">
        <v>425</v>
      </c>
      <c r="D42" s="223" t="s">
        <v>740</v>
      </c>
      <c r="E42" s="224" t="s">
        <v>741</v>
      </c>
      <c r="F42" s="173"/>
      <c r="G42" s="173"/>
      <c r="H42" s="174"/>
      <c r="I42" s="174"/>
      <c r="J42" s="173"/>
      <c r="K42" s="173"/>
      <c r="L42" s="174"/>
      <c r="M42" s="174"/>
      <c r="N42" s="173"/>
      <c r="O42" s="173"/>
      <c r="P42" s="175"/>
      <c r="Q42" s="175"/>
      <c r="R42" s="173"/>
      <c r="S42" s="176"/>
      <c r="T42" s="164"/>
      <c r="U42" s="164"/>
      <c r="V42" s="177"/>
      <c r="W42" s="173"/>
      <c r="X42" s="175"/>
      <c r="Y42" s="175"/>
      <c r="Z42" s="173"/>
      <c r="AA42" s="173"/>
      <c r="AB42" s="175"/>
      <c r="AC42" s="175"/>
      <c r="AD42" s="169"/>
      <c r="AE42" s="170"/>
      <c r="AF42" s="178"/>
      <c r="AG42" s="178"/>
      <c r="AH42" s="173"/>
      <c r="AI42" s="173"/>
      <c r="AJ42" s="175"/>
      <c r="AK42" s="175"/>
      <c r="AL42" s="173"/>
      <c r="AM42" s="173"/>
      <c r="AN42" s="175"/>
      <c r="AO42" s="175"/>
      <c r="AP42" s="173"/>
      <c r="AQ42" s="173"/>
      <c r="AR42" s="175"/>
      <c r="AS42" s="175"/>
      <c r="AT42" s="155"/>
      <c r="AU42" s="155"/>
      <c r="AV42" s="155"/>
      <c r="AW42" s="155"/>
      <c r="AX42" s="155"/>
      <c r="AY42" s="155"/>
      <c r="AZ42" s="155"/>
      <c r="BA42" s="155"/>
      <c r="BB42" s="155"/>
      <c r="BC42" s="155"/>
      <c r="BD42" s="155"/>
      <c r="BE42" s="155"/>
      <c r="BF42" s="155"/>
      <c r="BG42" s="155"/>
      <c r="BH42" s="155"/>
      <c r="BI42" s="155"/>
      <c r="BJ42" s="155"/>
      <c r="BK42" s="155"/>
      <c r="BL42" s="155"/>
      <c r="BM42" s="155"/>
      <c r="BN42" s="155"/>
      <c r="BO42" s="155"/>
      <c r="BP42" s="155"/>
      <c r="BQ42" s="155"/>
      <c r="BR42" s="155"/>
      <c r="BS42" s="155"/>
      <c r="BT42" s="155"/>
      <c r="BU42" s="155"/>
      <c r="BV42" s="155"/>
      <c r="BW42" s="155"/>
      <c r="BX42" s="155"/>
      <c r="BY42" s="155"/>
      <c r="BZ42" s="155"/>
      <c r="CA42" s="155"/>
      <c r="CB42" s="155"/>
      <c r="CC42" s="155"/>
      <c r="CD42" s="155"/>
      <c r="CE42" s="155"/>
      <c r="CF42" s="155"/>
      <c r="CG42" s="155"/>
      <c r="CH42" s="155"/>
      <c r="CI42" s="155"/>
      <c r="CJ42" s="155"/>
      <c r="CK42" s="155"/>
      <c r="CL42" s="155"/>
      <c r="CM42" s="155"/>
      <c r="CN42" s="155"/>
      <c r="CO42" s="155"/>
      <c r="CP42" s="155"/>
      <c r="CQ42" s="155"/>
      <c r="CR42" s="155"/>
      <c r="CS42" s="155"/>
      <c r="CT42" s="155"/>
      <c r="CU42" s="155"/>
      <c r="CV42" s="155"/>
      <c r="CW42" s="155"/>
    </row>
    <row r="43" spans="1:101" x14ac:dyDescent="0.2">
      <c r="A43" s="197" t="s">
        <v>742</v>
      </c>
      <c r="B43" s="195" t="s">
        <v>423</v>
      </c>
      <c r="C43" s="225"/>
      <c r="D43" s="226">
        <v>447</v>
      </c>
      <c r="E43" s="227"/>
      <c r="F43" s="173"/>
      <c r="G43" s="173"/>
      <c r="H43" s="174"/>
      <c r="I43" s="174"/>
      <c r="J43" s="173"/>
      <c r="K43" s="173"/>
      <c r="L43" s="174"/>
      <c r="M43" s="174"/>
      <c r="N43" s="173"/>
      <c r="O43" s="173"/>
      <c r="P43" s="175"/>
      <c r="Q43" s="175"/>
      <c r="R43" s="173"/>
      <c r="S43" s="176"/>
      <c r="T43" s="164"/>
      <c r="U43" s="164"/>
      <c r="V43" s="177"/>
      <c r="W43" s="173"/>
      <c r="X43" s="175"/>
      <c r="Y43" s="175"/>
      <c r="Z43" s="173"/>
      <c r="AA43" s="173"/>
      <c r="AB43" s="175"/>
      <c r="AC43" s="175"/>
      <c r="AD43" s="169"/>
      <c r="AE43" s="170"/>
      <c r="AF43" s="178"/>
      <c r="AG43" s="178"/>
      <c r="AH43" s="173"/>
      <c r="AI43" s="173"/>
      <c r="AJ43" s="175"/>
      <c r="AK43" s="175"/>
      <c r="AL43" s="173"/>
      <c r="AM43" s="173"/>
      <c r="AN43" s="175"/>
      <c r="AO43" s="175"/>
      <c r="AP43" s="173"/>
      <c r="AQ43" s="173"/>
      <c r="AR43" s="175"/>
      <c r="AS43" s="175"/>
      <c r="AT43" s="155"/>
      <c r="AU43" s="155"/>
      <c r="AV43" s="155"/>
      <c r="AW43" s="155"/>
      <c r="AX43" s="155"/>
      <c r="AY43" s="155"/>
      <c r="AZ43" s="155"/>
      <c r="BA43" s="155"/>
      <c r="BB43" s="155"/>
      <c r="BC43" s="155"/>
      <c r="BD43" s="155"/>
      <c r="BE43" s="155"/>
      <c r="BF43" s="155"/>
      <c r="BG43" s="155"/>
      <c r="BH43" s="155"/>
      <c r="BI43" s="155"/>
      <c r="BJ43" s="155"/>
      <c r="BK43" s="155"/>
      <c r="BL43" s="155"/>
      <c r="BM43" s="155"/>
      <c r="BN43" s="155"/>
      <c r="BO43" s="155"/>
      <c r="BP43" s="155"/>
      <c r="BQ43" s="155"/>
      <c r="BR43" s="155"/>
      <c r="BS43" s="155"/>
      <c r="BT43" s="155"/>
      <c r="BU43" s="155"/>
      <c r="BV43" s="155"/>
      <c r="BW43" s="155"/>
      <c r="BX43" s="155"/>
      <c r="BY43" s="155"/>
      <c r="BZ43" s="155"/>
      <c r="CA43" s="155"/>
      <c r="CB43" s="155"/>
      <c r="CC43" s="155"/>
      <c r="CD43" s="155"/>
      <c r="CE43" s="155"/>
      <c r="CF43" s="155"/>
      <c r="CG43" s="155"/>
      <c r="CH43" s="155"/>
      <c r="CI43" s="155"/>
      <c r="CJ43" s="155"/>
      <c r="CK43" s="155"/>
      <c r="CL43" s="155"/>
      <c r="CM43" s="155"/>
      <c r="CN43" s="155"/>
      <c r="CO43" s="155"/>
      <c r="CP43" s="155"/>
      <c r="CQ43" s="155"/>
      <c r="CR43" s="155"/>
      <c r="CS43" s="155"/>
      <c r="CT43" s="155"/>
      <c r="CU43" s="155"/>
      <c r="CV43" s="155"/>
      <c r="CW43" s="155"/>
    </row>
    <row r="44" spans="1:101" x14ac:dyDescent="0.2">
      <c r="A44" s="228" t="s">
        <v>743</v>
      </c>
      <c r="B44" s="229"/>
      <c r="C44" s="229"/>
      <c r="D44" s="229"/>
      <c r="E44" s="229"/>
      <c r="F44" s="173"/>
      <c r="G44" s="173"/>
      <c r="H44" s="174"/>
      <c r="I44" s="174"/>
      <c r="J44" s="173"/>
      <c r="K44" s="173"/>
      <c r="L44" s="174"/>
      <c r="M44" s="174"/>
      <c r="N44" s="173"/>
      <c r="O44" s="173"/>
      <c r="P44" s="175"/>
      <c r="Q44" s="175"/>
      <c r="R44" s="173"/>
      <c r="S44" s="176"/>
      <c r="T44" s="164"/>
      <c r="U44" s="164"/>
      <c r="V44" s="177"/>
      <c r="W44" s="173"/>
      <c r="X44" s="175"/>
      <c r="Y44" s="175"/>
      <c r="Z44" s="173"/>
      <c r="AA44" s="173"/>
      <c r="AB44" s="175"/>
      <c r="AC44" s="175"/>
      <c r="AD44" s="169"/>
      <c r="AE44" s="170"/>
      <c r="AF44" s="178"/>
      <c r="AG44" s="178"/>
      <c r="AH44" s="173"/>
      <c r="AI44" s="173"/>
      <c r="AJ44" s="175"/>
      <c r="AK44" s="175"/>
      <c r="AL44" s="173"/>
      <c r="AM44" s="173"/>
      <c r="AN44" s="175"/>
      <c r="AO44" s="175"/>
      <c r="AP44" s="173"/>
      <c r="AQ44" s="173"/>
      <c r="AR44" s="175"/>
      <c r="AS44" s="175"/>
      <c r="AT44" s="155"/>
      <c r="AU44" s="155"/>
      <c r="AV44" s="155"/>
      <c r="AW44" s="155"/>
      <c r="AX44" s="155"/>
      <c r="AY44" s="155"/>
      <c r="AZ44" s="155"/>
      <c r="BA44" s="155"/>
      <c r="BB44" s="155"/>
      <c r="BC44" s="155"/>
      <c r="BD44" s="155"/>
      <c r="BE44" s="155"/>
      <c r="BF44" s="155"/>
      <c r="BG44" s="155"/>
      <c r="BH44" s="155"/>
      <c r="BI44" s="155"/>
      <c r="BJ44" s="155"/>
      <c r="BK44" s="155"/>
      <c r="BL44" s="155"/>
      <c r="BM44" s="155"/>
      <c r="BN44" s="155"/>
      <c r="BO44" s="155"/>
      <c r="BP44" s="155"/>
      <c r="BQ44" s="155"/>
      <c r="BR44" s="155"/>
      <c r="BS44" s="155"/>
      <c r="BT44" s="155"/>
      <c r="BU44" s="155"/>
      <c r="BV44" s="155"/>
      <c r="BW44" s="155"/>
      <c r="BX44" s="155"/>
      <c r="BY44" s="155"/>
      <c r="BZ44" s="155"/>
      <c r="CA44" s="155"/>
      <c r="CB44" s="155"/>
      <c r="CC44" s="155"/>
      <c r="CD44" s="155"/>
      <c r="CE44" s="155"/>
      <c r="CF44" s="155"/>
      <c r="CG44" s="155"/>
      <c r="CH44" s="155"/>
      <c r="CI44" s="155"/>
      <c r="CJ44" s="155"/>
      <c r="CK44" s="155"/>
      <c r="CL44" s="155"/>
      <c r="CM44" s="155"/>
      <c r="CN44" s="155"/>
      <c r="CO44" s="155"/>
      <c r="CP44" s="155"/>
      <c r="CQ44" s="155"/>
      <c r="CR44" s="155"/>
      <c r="CS44" s="155"/>
      <c r="CT44" s="155"/>
      <c r="CU44" s="155"/>
      <c r="CV44" s="155"/>
      <c r="CW44" s="155"/>
    </row>
    <row r="45" spans="1:101" s="179" customFormat="1" x14ac:dyDescent="0.2">
      <c r="A45" s="228"/>
      <c r="B45" s="231"/>
      <c r="C45" s="231"/>
      <c r="D45" s="231"/>
      <c r="E45" s="231"/>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2"/>
      <c r="AE45" s="232"/>
      <c r="AF45" s="232"/>
      <c r="AG45" s="232"/>
      <c r="AH45" s="232"/>
      <c r="AI45" s="232"/>
      <c r="AJ45" s="232"/>
      <c r="AK45" s="232"/>
      <c r="AL45" s="232"/>
      <c r="AM45" s="232"/>
      <c r="AN45" s="232"/>
      <c r="AO45" s="232"/>
      <c r="AP45" s="232"/>
      <c r="AQ45" s="232"/>
      <c r="AR45" s="232"/>
      <c r="AS45" s="232"/>
      <c r="AT45" s="233"/>
      <c r="AU45" s="233"/>
      <c r="AV45" s="233"/>
      <c r="AW45" s="233"/>
      <c r="AX45" s="233"/>
      <c r="AY45" s="233"/>
      <c r="AZ45" s="233"/>
      <c r="BA45" s="233"/>
      <c r="BB45" s="233"/>
      <c r="BC45" s="233"/>
      <c r="BD45" s="233"/>
      <c r="BE45" s="233"/>
      <c r="BF45" s="233"/>
      <c r="BG45" s="233"/>
      <c r="BH45" s="233"/>
      <c r="BI45" s="233"/>
      <c r="BJ45" s="233"/>
      <c r="BK45" s="233"/>
      <c r="BL45" s="233"/>
      <c r="BM45" s="233"/>
      <c r="BN45" s="233"/>
      <c r="BO45" s="233"/>
      <c r="BP45" s="233"/>
      <c r="BQ45" s="233"/>
      <c r="BR45" s="233"/>
      <c r="BS45" s="233"/>
      <c r="BT45" s="233"/>
      <c r="BU45" s="233"/>
      <c r="BV45" s="233"/>
      <c r="BW45" s="233"/>
      <c r="BX45" s="233"/>
      <c r="BY45" s="233"/>
      <c r="BZ45" s="233"/>
      <c r="CA45" s="233"/>
      <c r="CB45" s="233"/>
      <c r="CC45" s="233"/>
      <c r="CD45" s="233"/>
      <c r="CE45" s="233"/>
      <c r="CF45" s="233"/>
      <c r="CG45" s="233"/>
      <c r="CH45" s="233"/>
      <c r="CI45" s="233"/>
      <c r="CJ45" s="233"/>
      <c r="CK45" s="233"/>
      <c r="CL45" s="233"/>
      <c r="CM45" s="233"/>
      <c r="CN45" s="233"/>
      <c r="CO45" s="233"/>
      <c r="CP45" s="233"/>
      <c r="CQ45" s="233"/>
      <c r="CR45" s="233"/>
      <c r="CS45" s="233"/>
      <c r="CT45" s="233"/>
      <c r="CU45" s="233"/>
      <c r="CV45" s="233"/>
      <c r="CW45" s="233"/>
    </row>
    <row r="46" spans="1:101" x14ac:dyDescent="0.2">
      <c r="A46" s="234" t="s">
        <v>420</v>
      </c>
      <c r="B46" s="235" t="s">
        <v>421</v>
      </c>
      <c r="C46" s="236"/>
      <c r="D46" s="236"/>
      <c r="E46" s="236"/>
      <c r="F46" s="219"/>
      <c r="G46" s="219"/>
      <c r="H46" s="233" t="s">
        <v>426</v>
      </c>
      <c r="I46" s="237"/>
      <c r="J46" s="238"/>
      <c r="K46" s="238"/>
      <c r="L46" s="237"/>
      <c r="M46" s="237"/>
      <c r="N46" s="233"/>
      <c r="O46" s="233"/>
      <c r="P46" s="233"/>
      <c r="Q46" s="233"/>
      <c r="R46" s="233"/>
      <c r="S46" s="233"/>
      <c r="T46" s="233"/>
      <c r="U46" s="233"/>
      <c r="V46" s="233"/>
      <c r="W46" s="233"/>
      <c r="X46" s="233"/>
      <c r="Y46" s="155"/>
      <c r="Z46" s="155"/>
      <c r="AA46" s="155"/>
      <c r="AB46" s="155"/>
      <c r="AC46" s="155"/>
      <c r="AD46" s="239"/>
      <c r="AE46" s="155"/>
      <c r="AF46" s="155"/>
      <c r="AG46" s="155"/>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c r="BI46" s="155"/>
      <c r="BJ46" s="155"/>
      <c r="BK46" s="155"/>
      <c r="BL46" s="155"/>
      <c r="BM46" s="155"/>
      <c r="BN46" s="155"/>
      <c r="BO46" s="155"/>
      <c r="BP46" s="155"/>
      <c r="BQ46" s="155"/>
      <c r="BR46" s="155"/>
      <c r="BS46" s="155"/>
      <c r="BT46" s="155"/>
      <c r="BU46" s="155"/>
      <c r="BV46" s="155"/>
      <c r="BW46" s="155"/>
      <c r="BX46" s="155"/>
      <c r="BY46" s="155"/>
      <c r="BZ46" s="155"/>
      <c r="CA46" s="155"/>
      <c r="CB46" s="155"/>
      <c r="CC46" s="155"/>
      <c r="CD46" s="155"/>
      <c r="CE46" s="155"/>
      <c r="CF46" s="155"/>
      <c r="CG46" s="155"/>
      <c r="CH46" s="155"/>
      <c r="CI46" s="155"/>
      <c r="CJ46" s="155"/>
      <c r="CK46" s="155"/>
      <c r="CL46" s="155"/>
      <c r="CM46" s="155"/>
      <c r="CN46" s="155"/>
      <c r="CO46" s="155"/>
      <c r="CP46" s="155"/>
      <c r="CQ46" s="155"/>
      <c r="CR46" s="155"/>
      <c r="CS46" s="155"/>
      <c r="CT46" s="155"/>
      <c r="CU46" s="155"/>
      <c r="CV46" s="155"/>
      <c r="CW46" s="155"/>
    </row>
    <row r="47" spans="1:101" x14ac:dyDescent="0.2">
      <c r="A47" s="195" t="s">
        <v>422</v>
      </c>
      <c r="B47" s="240" t="s">
        <v>423</v>
      </c>
      <c r="C47" s="236"/>
      <c r="D47" s="236"/>
      <c r="E47" s="236"/>
      <c r="F47" s="217"/>
      <c r="G47" s="217"/>
      <c r="H47" s="233" t="s">
        <v>427</v>
      </c>
      <c r="I47" s="237"/>
      <c r="J47" s="238"/>
      <c r="K47" s="238"/>
      <c r="L47" s="237"/>
      <c r="M47" s="237"/>
      <c r="N47" s="233"/>
      <c r="O47" s="233"/>
      <c r="P47" s="233"/>
      <c r="Q47" s="233"/>
      <c r="R47" s="233"/>
      <c r="S47" s="233"/>
      <c r="T47" s="233"/>
      <c r="U47" s="233"/>
      <c r="V47" s="233"/>
      <c r="W47" s="233"/>
      <c r="X47" s="233"/>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c r="BI47" s="155"/>
      <c r="BJ47" s="155"/>
      <c r="BK47" s="155"/>
      <c r="BL47" s="155"/>
      <c r="BM47" s="155"/>
      <c r="BN47" s="155"/>
      <c r="BO47" s="155"/>
      <c r="BP47" s="155"/>
      <c r="BQ47" s="155"/>
      <c r="BR47" s="155"/>
      <c r="BS47" s="155"/>
      <c r="BT47" s="155"/>
      <c r="BU47" s="155"/>
      <c r="BV47" s="155"/>
      <c r="BW47" s="155"/>
      <c r="BX47" s="155"/>
      <c r="BY47" s="155"/>
      <c r="BZ47" s="155"/>
      <c r="CA47" s="155"/>
      <c r="CB47" s="155"/>
      <c r="CC47" s="155"/>
      <c r="CD47" s="155"/>
      <c r="CE47" s="155"/>
      <c r="CF47" s="155"/>
      <c r="CG47" s="155"/>
      <c r="CH47" s="155"/>
      <c r="CI47" s="155"/>
      <c r="CJ47" s="155"/>
      <c r="CK47" s="155"/>
      <c r="CL47" s="155"/>
      <c r="CM47" s="155"/>
      <c r="CN47" s="155"/>
      <c r="CO47" s="155"/>
      <c r="CP47" s="155"/>
      <c r="CQ47" s="155"/>
      <c r="CR47" s="155"/>
      <c r="CS47" s="155"/>
      <c r="CT47" s="155"/>
      <c r="CU47" s="155"/>
      <c r="CV47" s="155"/>
      <c r="CW47" s="155"/>
    </row>
    <row r="48" spans="1:101" x14ac:dyDescent="0.2">
      <c r="A48" s="234" t="s">
        <v>424</v>
      </c>
      <c r="B48" s="241" t="s">
        <v>425</v>
      </c>
      <c r="C48" s="236"/>
      <c r="D48" s="236"/>
      <c r="E48" s="236"/>
      <c r="F48" s="220"/>
      <c r="G48" s="220"/>
      <c r="H48" s="233" t="s">
        <v>613</v>
      </c>
      <c r="I48" s="237"/>
      <c r="J48" s="238"/>
      <c r="K48" s="238"/>
      <c r="L48" s="237"/>
      <c r="M48" s="237"/>
      <c r="N48" s="233"/>
      <c r="O48" s="233"/>
      <c r="P48" s="233"/>
      <c r="Q48" s="233"/>
      <c r="R48" s="233"/>
      <c r="S48" s="233"/>
      <c r="T48" s="233"/>
      <c r="U48" s="233"/>
      <c r="V48" s="233"/>
      <c r="W48" s="233"/>
      <c r="X48" s="233"/>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c r="BI48" s="155"/>
      <c r="BJ48" s="155"/>
      <c r="BK48" s="155"/>
      <c r="BL48" s="155"/>
      <c r="BM48" s="155"/>
      <c r="BN48" s="155"/>
      <c r="BO48" s="155"/>
      <c r="BP48" s="155"/>
      <c r="BQ48" s="155"/>
      <c r="BR48" s="155"/>
      <c r="BS48" s="155"/>
      <c r="BT48" s="155"/>
      <c r="BU48" s="155"/>
      <c r="BV48" s="155"/>
      <c r="BW48" s="155"/>
      <c r="BX48" s="155"/>
      <c r="BY48" s="155"/>
      <c r="BZ48" s="155"/>
      <c r="CA48" s="155"/>
      <c r="CB48" s="155"/>
      <c r="CC48" s="155"/>
      <c r="CD48" s="155"/>
      <c r="CE48" s="155"/>
      <c r="CF48" s="155"/>
      <c r="CG48" s="155"/>
      <c r="CH48" s="155"/>
      <c r="CI48" s="155"/>
      <c r="CJ48" s="155"/>
      <c r="CK48" s="155"/>
      <c r="CL48" s="155"/>
      <c r="CM48" s="155"/>
      <c r="CN48" s="155"/>
      <c r="CO48" s="155"/>
      <c r="CP48" s="155"/>
      <c r="CQ48" s="155"/>
      <c r="CR48" s="155"/>
      <c r="CS48" s="155"/>
      <c r="CT48" s="155"/>
      <c r="CU48" s="155"/>
      <c r="CV48" s="155"/>
      <c r="CW48" s="155"/>
    </row>
    <row r="49" spans="1:101" x14ac:dyDescent="0.2">
      <c r="A49" s="234" t="s">
        <v>744</v>
      </c>
      <c r="B49" s="236"/>
      <c r="C49" s="236"/>
      <c r="D49" s="236"/>
      <c r="E49" s="236"/>
      <c r="F49" s="230"/>
      <c r="G49" s="230"/>
      <c r="H49" s="233"/>
      <c r="I49" s="237"/>
      <c r="J49" s="232"/>
      <c r="K49" s="232"/>
      <c r="L49" s="237"/>
      <c r="M49" s="237"/>
      <c r="N49" s="233"/>
      <c r="O49" s="233"/>
      <c r="P49" s="233"/>
      <c r="Q49" s="233"/>
      <c r="R49" s="233"/>
      <c r="S49" s="233"/>
      <c r="T49" s="233"/>
      <c r="U49" s="233"/>
      <c r="V49" s="233"/>
      <c r="W49" s="233"/>
      <c r="X49" s="233"/>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c r="BI49" s="155"/>
      <c r="BJ49" s="155"/>
      <c r="BK49" s="155"/>
      <c r="BL49" s="155"/>
      <c r="BM49" s="155"/>
      <c r="BN49" s="155"/>
      <c r="BO49" s="155"/>
      <c r="BP49" s="155"/>
      <c r="BQ49" s="155"/>
      <c r="BR49" s="155"/>
      <c r="BS49" s="155"/>
      <c r="BT49" s="155"/>
      <c r="BU49" s="155"/>
      <c r="BV49" s="155"/>
      <c r="BW49" s="155"/>
      <c r="BX49" s="155"/>
      <c r="BY49" s="155"/>
      <c r="BZ49" s="155"/>
      <c r="CA49" s="155"/>
      <c r="CB49" s="155"/>
      <c r="CC49" s="155"/>
      <c r="CD49" s="155"/>
      <c r="CE49" s="155"/>
      <c r="CF49" s="155"/>
      <c r="CG49" s="155"/>
      <c r="CH49" s="155"/>
      <c r="CI49" s="155"/>
      <c r="CJ49" s="155"/>
      <c r="CK49" s="155"/>
      <c r="CL49" s="155"/>
      <c r="CM49" s="155"/>
      <c r="CN49" s="155"/>
      <c r="CO49" s="155"/>
      <c r="CP49" s="155"/>
      <c r="CQ49" s="155"/>
      <c r="CR49" s="155"/>
      <c r="CS49" s="155"/>
      <c r="CT49" s="155"/>
      <c r="CU49" s="155"/>
      <c r="CV49" s="155"/>
      <c r="CW49" s="155"/>
    </row>
    <row r="50" spans="1:101" x14ac:dyDescent="0.2">
      <c r="A50" s="233"/>
      <c r="B50" s="233"/>
      <c r="C50" s="233"/>
      <c r="D50" s="233"/>
      <c r="E50" s="233"/>
      <c r="F50" s="233"/>
      <c r="G50" s="233"/>
      <c r="H50" s="233"/>
      <c r="I50" s="233"/>
      <c r="J50" s="233"/>
      <c r="K50" s="233"/>
      <c r="L50" s="233"/>
      <c r="M50" s="233"/>
      <c r="N50" s="233"/>
      <c r="O50" s="233"/>
      <c r="P50" s="233"/>
      <c r="Q50" s="233"/>
      <c r="R50" s="233"/>
      <c r="S50" s="233"/>
      <c r="T50" s="233"/>
      <c r="U50" s="233"/>
      <c r="V50" s="233"/>
      <c r="W50" s="233"/>
      <c r="X50" s="233"/>
      <c r="Y50" s="233"/>
      <c r="Z50" s="233"/>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c r="BI50" s="155"/>
      <c r="BJ50" s="155"/>
      <c r="BK50" s="155"/>
      <c r="BL50" s="155"/>
      <c r="BM50" s="155"/>
      <c r="BN50" s="155"/>
      <c r="BO50" s="155"/>
      <c r="BP50" s="155"/>
      <c r="BQ50" s="155"/>
      <c r="BR50" s="155"/>
      <c r="BS50" s="155"/>
      <c r="BT50" s="155"/>
      <c r="BU50" s="155"/>
      <c r="BV50" s="155"/>
      <c r="BW50" s="155"/>
      <c r="BX50" s="155"/>
      <c r="BY50" s="155"/>
      <c r="BZ50" s="155"/>
      <c r="CA50" s="155"/>
      <c r="CB50" s="155"/>
      <c r="CC50" s="155"/>
      <c r="CD50" s="155"/>
      <c r="CE50" s="155"/>
      <c r="CF50" s="155"/>
      <c r="CG50" s="155"/>
      <c r="CH50" s="155"/>
      <c r="CI50" s="155"/>
      <c r="CJ50" s="155"/>
      <c r="CK50" s="155"/>
      <c r="CL50" s="155"/>
      <c r="CM50" s="155"/>
      <c r="CN50" s="155"/>
      <c r="CO50" s="155"/>
      <c r="CP50" s="155"/>
      <c r="CQ50" s="155"/>
      <c r="CR50" s="155"/>
      <c r="CS50" s="155"/>
      <c r="CT50" s="155"/>
      <c r="CU50" s="155"/>
      <c r="CV50" s="155"/>
      <c r="CW50" s="155"/>
    </row>
    <row r="51" spans="1:101" x14ac:dyDescent="0.2">
      <c r="A51" s="233"/>
      <c r="B51" s="233"/>
      <c r="C51" s="233"/>
      <c r="D51" s="233"/>
      <c r="E51" s="233"/>
      <c r="F51" s="233"/>
      <c r="G51" s="233"/>
      <c r="H51" s="233"/>
      <c r="I51" s="233"/>
      <c r="J51" s="233"/>
      <c r="K51" s="233"/>
      <c r="L51" s="233"/>
      <c r="M51" s="233"/>
      <c r="N51" s="233"/>
      <c r="O51" s="233"/>
      <c r="P51" s="233"/>
      <c r="Q51" s="233"/>
      <c r="R51" s="233"/>
      <c r="S51" s="233"/>
      <c r="T51" s="233"/>
      <c r="U51" s="233"/>
      <c r="V51" s="233"/>
      <c r="W51" s="233"/>
      <c r="X51" s="233"/>
      <c r="Y51" s="233"/>
      <c r="Z51" s="233"/>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c r="BI51" s="155"/>
      <c r="BJ51" s="155"/>
      <c r="BK51" s="155"/>
      <c r="BL51" s="155"/>
      <c r="BM51" s="155"/>
      <c r="BN51" s="155"/>
      <c r="BO51" s="155"/>
      <c r="BP51" s="155"/>
      <c r="BQ51" s="155"/>
      <c r="BR51" s="155"/>
      <c r="BS51" s="155"/>
      <c r="BT51" s="155"/>
      <c r="BU51" s="155"/>
      <c r="BV51" s="155"/>
      <c r="BW51" s="155"/>
      <c r="BX51" s="155"/>
      <c r="BY51" s="155"/>
      <c r="BZ51" s="155"/>
      <c r="CA51" s="155"/>
      <c r="CB51" s="155"/>
      <c r="CC51" s="155"/>
      <c r="CD51" s="155"/>
      <c r="CE51" s="155"/>
      <c r="CF51" s="155"/>
      <c r="CG51" s="155"/>
      <c r="CH51" s="155"/>
      <c r="CI51" s="155"/>
      <c r="CJ51" s="155"/>
      <c r="CK51" s="155"/>
      <c r="CL51" s="155"/>
      <c r="CM51" s="155"/>
      <c r="CN51" s="155"/>
      <c r="CO51" s="155"/>
      <c r="CP51" s="155"/>
      <c r="CQ51" s="155"/>
      <c r="CR51" s="155"/>
      <c r="CS51" s="155"/>
      <c r="CT51" s="155"/>
      <c r="CU51" s="155"/>
      <c r="CV51" s="155"/>
      <c r="CW51" s="155"/>
    </row>
    <row r="52" spans="1:101" x14ac:dyDescent="0.2">
      <c r="A52" s="179"/>
      <c r="B52" s="179"/>
      <c r="C52" s="233"/>
      <c r="D52" s="233"/>
      <c r="E52" s="233"/>
      <c r="F52" s="233"/>
      <c r="G52" s="233"/>
      <c r="H52" s="233"/>
      <c r="I52" s="233"/>
      <c r="J52" s="233"/>
      <c r="K52" s="233"/>
      <c r="L52" s="233"/>
      <c r="M52" s="233"/>
      <c r="N52" s="233"/>
      <c r="O52" s="233"/>
      <c r="P52" s="233"/>
      <c r="Q52" s="233"/>
      <c r="R52" s="233"/>
      <c r="S52" s="233"/>
      <c r="T52" s="233"/>
      <c r="U52" s="233"/>
      <c r="V52" s="233"/>
      <c r="W52" s="233"/>
      <c r="X52" s="233"/>
      <c r="Y52" s="233"/>
      <c r="Z52" s="233"/>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c r="BI52" s="155"/>
      <c r="BJ52" s="155"/>
      <c r="BK52" s="155"/>
      <c r="BL52" s="155"/>
      <c r="BM52" s="155"/>
      <c r="BN52" s="155"/>
      <c r="BO52" s="155"/>
      <c r="BP52" s="155"/>
      <c r="BQ52" s="155"/>
      <c r="BR52" s="155"/>
      <c r="BS52" s="155"/>
      <c r="BT52" s="155"/>
      <c r="BU52" s="155"/>
      <c r="BV52" s="155"/>
      <c r="BW52" s="155"/>
      <c r="BX52" s="155"/>
      <c r="BY52" s="155"/>
      <c r="BZ52" s="155"/>
      <c r="CA52" s="155"/>
      <c r="CB52" s="155"/>
      <c r="CC52" s="155"/>
      <c r="CD52" s="155"/>
      <c r="CE52" s="155"/>
      <c r="CF52" s="155"/>
      <c r="CG52" s="155"/>
      <c r="CH52" s="155"/>
      <c r="CI52" s="155"/>
      <c r="CJ52" s="155"/>
      <c r="CK52" s="155"/>
      <c r="CL52" s="155"/>
      <c r="CM52" s="155"/>
      <c r="CN52" s="155"/>
      <c r="CO52" s="155"/>
      <c r="CP52" s="155"/>
      <c r="CQ52" s="155"/>
      <c r="CR52" s="155"/>
      <c r="CS52" s="155"/>
      <c r="CT52" s="155"/>
      <c r="CU52" s="155"/>
      <c r="CV52" s="155"/>
      <c r="CW52" s="155"/>
    </row>
    <row r="53" spans="1:101" x14ac:dyDescent="0.2">
      <c r="A53" s="179"/>
      <c r="B53" s="179"/>
      <c r="C53" s="233"/>
      <c r="D53" s="233"/>
      <c r="E53" s="233"/>
      <c r="F53" s="233"/>
      <c r="G53" s="233"/>
      <c r="H53" s="233"/>
      <c r="I53" s="233"/>
      <c r="J53" s="233"/>
      <c r="K53" s="233"/>
      <c r="L53" s="233"/>
      <c r="M53" s="233"/>
      <c r="N53" s="233"/>
      <c r="O53" s="233"/>
      <c r="P53" s="233"/>
      <c r="Q53" s="233"/>
      <c r="R53" s="233"/>
      <c r="S53" s="233"/>
      <c r="T53" s="233"/>
      <c r="U53" s="233"/>
      <c r="V53" s="233"/>
      <c r="W53" s="233"/>
      <c r="X53" s="233"/>
      <c r="Y53" s="233"/>
      <c r="Z53" s="233"/>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c r="BI53" s="155"/>
      <c r="BJ53" s="155"/>
      <c r="BK53" s="155"/>
      <c r="BL53" s="155"/>
      <c r="BM53" s="155"/>
      <c r="BN53" s="155"/>
      <c r="BO53" s="155"/>
      <c r="BP53" s="155"/>
      <c r="BQ53" s="155"/>
      <c r="BR53" s="155"/>
      <c r="BS53" s="155"/>
      <c r="BT53" s="155"/>
      <c r="BU53" s="155"/>
      <c r="BV53" s="155"/>
      <c r="BW53" s="155"/>
      <c r="BX53" s="155"/>
      <c r="BY53" s="155"/>
      <c r="BZ53" s="155"/>
      <c r="CA53" s="155"/>
      <c r="CB53" s="155"/>
      <c r="CC53" s="155"/>
      <c r="CD53" s="155"/>
      <c r="CE53" s="155"/>
      <c r="CF53" s="155"/>
      <c r="CG53" s="155"/>
      <c r="CH53" s="155"/>
      <c r="CI53" s="155"/>
      <c r="CJ53" s="155"/>
      <c r="CK53" s="155"/>
      <c r="CL53" s="155"/>
      <c r="CM53" s="155"/>
      <c r="CN53" s="155"/>
      <c r="CO53" s="155"/>
      <c r="CP53" s="155"/>
      <c r="CQ53" s="155"/>
      <c r="CR53" s="155"/>
      <c r="CS53" s="155"/>
      <c r="CT53" s="155"/>
      <c r="CU53" s="155"/>
      <c r="CV53" s="155"/>
      <c r="CW53" s="155"/>
    </row>
    <row r="54" spans="1:101" x14ac:dyDescent="0.2">
      <c r="A54" s="179"/>
      <c r="B54" s="179"/>
      <c r="C54" s="233"/>
      <c r="D54" s="233"/>
      <c r="E54" s="233"/>
      <c r="F54" s="233"/>
      <c r="G54" s="233"/>
      <c r="H54" s="233"/>
      <c r="I54" s="233"/>
      <c r="J54" s="233"/>
      <c r="K54" s="233"/>
      <c r="L54" s="233"/>
      <c r="M54" s="233"/>
      <c r="N54" s="233"/>
      <c r="O54" s="233"/>
      <c r="P54" s="233"/>
      <c r="Q54" s="233"/>
      <c r="R54" s="233"/>
      <c r="S54" s="233"/>
      <c r="T54" s="233"/>
      <c r="U54" s="233"/>
      <c r="V54" s="233"/>
      <c r="W54" s="233"/>
      <c r="X54" s="233"/>
      <c r="Y54" s="233"/>
      <c r="Z54" s="233"/>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c r="BI54" s="155"/>
      <c r="BJ54" s="155"/>
      <c r="BK54" s="155"/>
      <c r="BL54" s="155"/>
      <c r="BM54" s="155"/>
      <c r="BN54" s="155"/>
      <c r="BO54" s="155"/>
      <c r="BP54" s="155"/>
      <c r="BQ54" s="155"/>
      <c r="BR54" s="155"/>
      <c r="BS54" s="155"/>
      <c r="BT54" s="155"/>
      <c r="BU54" s="155"/>
      <c r="BV54" s="155"/>
      <c r="BW54" s="155"/>
      <c r="BX54" s="155"/>
      <c r="BY54" s="155"/>
      <c r="BZ54" s="155"/>
      <c r="CA54" s="155"/>
      <c r="CB54" s="155"/>
      <c r="CC54" s="155"/>
      <c r="CD54" s="155"/>
      <c r="CE54" s="155"/>
      <c r="CF54" s="155"/>
      <c r="CG54" s="155"/>
      <c r="CH54" s="155"/>
      <c r="CI54" s="155"/>
      <c r="CJ54" s="155"/>
      <c r="CK54" s="155"/>
      <c r="CL54" s="155"/>
      <c r="CM54" s="155"/>
      <c r="CN54" s="155"/>
      <c r="CO54" s="155"/>
      <c r="CP54" s="155"/>
      <c r="CQ54" s="155"/>
      <c r="CR54" s="155"/>
      <c r="CS54" s="155"/>
      <c r="CT54" s="155"/>
      <c r="CU54" s="155"/>
      <c r="CV54" s="155"/>
      <c r="CW54" s="155"/>
    </row>
    <row r="55" spans="1:101" x14ac:dyDescent="0.2">
      <c r="A55" s="179"/>
      <c r="B55" s="179"/>
      <c r="C55" s="233"/>
      <c r="D55" s="233"/>
      <c r="E55" s="233"/>
      <c r="F55" s="233"/>
      <c r="G55" s="233"/>
      <c r="H55" s="233"/>
      <c r="I55" s="233"/>
      <c r="J55" s="233"/>
      <c r="K55" s="233"/>
      <c r="L55" s="233"/>
      <c r="M55" s="233"/>
      <c r="N55" s="233"/>
      <c r="O55" s="233"/>
      <c r="P55" s="233"/>
      <c r="Q55" s="233"/>
      <c r="R55" s="233"/>
      <c r="S55" s="233"/>
      <c r="T55" s="233"/>
      <c r="U55" s="233"/>
      <c r="V55" s="233"/>
      <c r="W55" s="233"/>
      <c r="X55" s="233"/>
      <c r="Y55" s="233"/>
      <c r="Z55" s="233"/>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c r="BI55" s="155"/>
      <c r="BJ55" s="155"/>
      <c r="BK55" s="155"/>
      <c r="BL55" s="155"/>
      <c r="BM55" s="155"/>
      <c r="BN55" s="155"/>
      <c r="BO55" s="155"/>
      <c r="BP55" s="155"/>
      <c r="BQ55" s="155"/>
      <c r="BR55" s="155"/>
      <c r="BS55" s="155"/>
      <c r="BT55" s="155"/>
      <c r="BU55" s="155"/>
      <c r="BV55" s="155"/>
      <c r="BW55" s="155"/>
      <c r="BX55" s="155"/>
      <c r="BY55" s="155"/>
      <c r="BZ55" s="155"/>
      <c r="CA55" s="155"/>
      <c r="CB55" s="155"/>
      <c r="CC55" s="155"/>
      <c r="CD55" s="155"/>
      <c r="CE55" s="155"/>
      <c r="CF55" s="155"/>
      <c r="CG55" s="155"/>
      <c r="CH55" s="155"/>
      <c r="CI55" s="155"/>
      <c r="CJ55" s="155"/>
      <c r="CK55" s="155"/>
      <c r="CL55" s="155"/>
      <c r="CM55" s="155"/>
      <c r="CN55" s="155"/>
      <c r="CO55" s="155"/>
      <c r="CP55" s="155"/>
      <c r="CQ55" s="155"/>
      <c r="CR55" s="155"/>
      <c r="CS55" s="155"/>
      <c r="CT55" s="155"/>
      <c r="CU55" s="155"/>
      <c r="CV55" s="155"/>
      <c r="CW55" s="155"/>
    </row>
    <row r="56" spans="1:101" x14ac:dyDescent="0.2">
      <c r="A56" s="179"/>
      <c r="B56" s="179"/>
      <c r="C56" s="233"/>
      <c r="D56" s="233"/>
      <c r="E56" s="233"/>
      <c r="F56" s="233"/>
      <c r="G56" s="233"/>
      <c r="H56" s="233"/>
      <c r="I56" s="233"/>
      <c r="J56" s="233"/>
      <c r="K56" s="233"/>
      <c r="L56" s="233"/>
      <c r="M56" s="233"/>
      <c r="N56" s="233"/>
      <c r="O56" s="233"/>
      <c r="P56" s="233"/>
      <c r="Q56" s="233"/>
      <c r="R56" s="233"/>
      <c r="S56" s="233"/>
      <c r="T56" s="233"/>
      <c r="U56" s="233"/>
      <c r="V56" s="233"/>
      <c r="W56" s="233"/>
      <c r="X56" s="233"/>
      <c r="Y56" s="233"/>
      <c r="Z56" s="233"/>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c r="BI56" s="155"/>
      <c r="BJ56" s="155"/>
      <c r="BK56" s="155"/>
      <c r="BL56" s="155"/>
      <c r="BM56" s="155"/>
      <c r="BN56" s="155"/>
      <c r="BO56" s="155"/>
      <c r="BP56" s="155"/>
      <c r="BQ56" s="155"/>
      <c r="BR56" s="155"/>
      <c r="BS56" s="155"/>
      <c r="BT56" s="155"/>
      <c r="BU56" s="155"/>
      <c r="BV56" s="155"/>
      <c r="BW56" s="155"/>
      <c r="BX56" s="155"/>
      <c r="BY56" s="155"/>
      <c r="BZ56" s="155"/>
      <c r="CA56" s="155"/>
      <c r="CB56" s="155"/>
      <c r="CC56" s="155"/>
      <c r="CD56" s="155"/>
      <c r="CE56" s="155"/>
      <c r="CF56" s="155"/>
      <c r="CG56" s="155"/>
      <c r="CH56" s="155"/>
      <c r="CI56" s="155"/>
      <c r="CJ56" s="155"/>
      <c r="CK56" s="155"/>
      <c r="CL56" s="155"/>
      <c r="CM56" s="155"/>
      <c r="CN56" s="155"/>
      <c r="CO56" s="155"/>
      <c r="CP56" s="155"/>
      <c r="CQ56" s="155"/>
      <c r="CR56" s="155"/>
      <c r="CS56" s="155"/>
      <c r="CT56" s="155"/>
      <c r="CU56" s="155"/>
      <c r="CV56" s="155"/>
      <c r="CW56" s="155"/>
    </row>
    <row r="57" spans="1:101" x14ac:dyDescent="0.2">
      <c r="A57" s="179"/>
      <c r="B57" s="179"/>
      <c r="C57" s="233"/>
      <c r="D57" s="233"/>
      <c r="E57" s="233"/>
      <c r="F57" s="233"/>
      <c r="G57" s="233"/>
      <c r="H57" s="233"/>
      <c r="I57" s="233"/>
      <c r="J57" s="233"/>
      <c r="K57" s="233"/>
      <c r="L57" s="233"/>
      <c r="M57" s="233"/>
      <c r="N57" s="233"/>
      <c r="O57" s="233"/>
      <c r="P57" s="233"/>
      <c r="Q57" s="233"/>
      <c r="R57" s="233"/>
      <c r="S57" s="233"/>
      <c r="T57" s="233"/>
      <c r="U57" s="233"/>
      <c r="V57" s="233"/>
      <c r="W57" s="233"/>
      <c r="X57" s="233"/>
      <c r="Y57" s="233"/>
      <c r="Z57" s="233"/>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c r="BI57" s="155"/>
      <c r="BJ57" s="155"/>
      <c r="BK57" s="155"/>
      <c r="BL57" s="155"/>
      <c r="BM57" s="155"/>
      <c r="BN57" s="155"/>
      <c r="BO57" s="155"/>
      <c r="BP57" s="155"/>
      <c r="BQ57" s="155"/>
      <c r="BR57" s="155"/>
      <c r="BS57" s="155"/>
      <c r="BT57" s="155"/>
      <c r="BU57" s="155"/>
      <c r="BV57" s="155"/>
      <c r="BW57" s="155"/>
      <c r="BX57" s="155"/>
      <c r="BY57" s="155"/>
      <c r="BZ57" s="155"/>
      <c r="CA57" s="155"/>
      <c r="CB57" s="155"/>
      <c r="CC57" s="155"/>
      <c r="CD57" s="155"/>
      <c r="CE57" s="155"/>
      <c r="CF57" s="155"/>
      <c r="CG57" s="155"/>
      <c r="CH57" s="155"/>
      <c r="CI57" s="155"/>
      <c r="CJ57" s="155"/>
      <c r="CK57" s="155"/>
      <c r="CL57" s="155"/>
      <c r="CM57" s="155"/>
      <c r="CN57" s="155"/>
      <c r="CO57" s="155"/>
      <c r="CP57" s="155"/>
      <c r="CQ57" s="155"/>
      <c r="CR57" s="155"/>
      <c r="CS57" s="155"/>
      <c r="CT57" s="155"/>
      <c r="CU57" s="155"/>
      <c r="CV57" s="155"/>
      <c r="CW57" s="155"/>
    </row>
    <row r="58" spans="1:101" x14ac:dyDescent="0.2">
      <c r="A58" s="179"/>
      <c r="B58" s="179"/>
      <c r="C58" s="233"/>
      <c r="D58" s="233"/>
      <c r="E58" s="233"/>
      <c r="F58" s="233"/>
      <c r="G58" s="233"/>
      <c r="H58" s="233"/>
      <c r="I58" s="233"/>
      <c r="J58" s="233"/>
      <c r="K58" s="233"/>
      <c r="L58" s="233"/>
      <c r="M58" s="233"/>
      <c r="N58" s="233"/>
      <c r="O58" s="233"/>
      <c r="P58" s="233"/>
      <c r="Q58" s="233"/>
      <c r="R58" s="233"/>
      <c r="S58" s="233"/>
      <c r="T58" s="233"/>
      <c r="U58" s="233"/>
      <c r="V58" s="233"/>
      <c r="W58" s="233"/>
      <c r="X58" s="233"/>
      <c r="Y58" s="233"/>
      <c r="Z58" s="233"/>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c r="BI58" s="155"/>
      <c r="BJ58" s="155"/>
      <c r="BK58" s="155"/>
      <c r="BL58" s="155"/>
      <c r="BM58" s="155"/>
      <c r="BN58" s="155"/>
      <c r="BO58" s="155"/>
      <c r="BP58" s="155"/>
      <c r="BQ58" s="155"/>
      <c r="BR58" s="155"/>
      <c r="BS58" s="155"/>
      <c r="BT58" s="155"/>
      <c r="BU58" s="155"/>
      <c r="BV58" s="155"/>
      <c r="BW58" s="155"/>
      <c r="BX58" s="155"/>
      <c r="BY58" s="155"/>
      <c r="BZ58" s="155"/>
      <c r="CA58" s="155"/>
      <c r="CB58" s="155"/>
      <c r="CC58" s="155"/>
      <c r="CD58" s="155"/>
      <c r="CE58" s="155"/>
      <c r="CF58" s="155"/>
      <c r="CG58" s="155"/>
      <c r="CH58" s="155"/>
      <c r="CI58" s="155"/>
      <c r="CJ58" s="155"/>
      <c r="CK58" s="155"/>
      <c r="CL58" s="155"/>
      <c r="CM58" s="155"/>
      <c r="CN58" s="155"/>
      <c r="CO58" s="155"/>
      <c r="CP58" s="155"/>
      <c r="CQ58" s="155"/>
      <c r="CR58" s="155"/>
      <c r="CS58" s="155"/>
      <c r="CT58" s="155"/>
      <c r="CU58" s="155"/>
      <c r="CV58" s="155"/>
      <c r="CW58" s="155"/>
    </row>
    <row r="59" spans="1:101" x14ac:dyDescent="0.2">
      <c r="A59" s="179"/>
      <c r="B59" s="179"/>
      <c r="C59" s="233"/>
      <c r="D59" s="233"/>
      <c r="E59" s="233"/>
      <c r="F59" s="233"/>
      <c r="G59" s="233"/>
      <c r="H59" s="233"/>
      <c r="I59" s="233"/>
      <c r="J59" s="233"/>
      <c r="K59" s="233"/>
      <c r="L59" s="233"/>
      <c r="M59" s="233"/>
      <c r="N59" s="233"/>
      <c r="O59" s="233"/>
      <c r="P59" s="233"/>
      <c r="Q59" s="233"/>
      <c r="R59" s="233"/>
      <c r="S59" s="233"/>
      <c r="T59" s="233"/>
      <c r="U59" s="233"/>
      <c r="V59" s="233"/>
      <c r="W59" s="233"/>
      <c r="X59" s="233"/>
      <c r="Y59" s="233"/>
      <c r="Z59" s="233"/>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c r="BI59" s="155"/>
      <c r="BJ59" s="155"/>
      <c r="BK59" s="155"/>
      <c r="BL59" s="155"/>
      <c r="BM59" s="155"/>
      <c r="BN59" s="155"/>
      <c r="BO59" s="155"/>
      <c r="BP59" s="155"/>
      <c r="BQ59" s="155"/>
      <c r="BR59" s="155"/>
      <c r="BS59" s="155"/>
      <c r="BT59" s="155"/>
      <c r="BU59" s="155"/>
      <c r="BV59" s="155"/>
      <c r="BW59" s="155"/>
      <c r="BX59" s="155"/>
      <c r="BY59" s="155"/>
      <c r="BZ59" s="155"/>
      <c r="CA59" s="155"/>
      <c r="CB59" s="155"/>
      <c r="CC59" s="155"/>
      <c r="CD59" s="155"/>
      <c r="CE59" s="155"/>
      <c r="CF59" s="155"/>
      <c r="CG59" s="155"/>
      <c r="CH59" s="155"/>
      <c r="CI59" s="155"/>
      <c r="CJ59" s="155"/>
      <c r="CK59" s="155"/>
      <c r="CL59" s="155"/>
      <c r="CM59" s="155"/>
      <c r="CN59" s="155"/>
      <c r="CO59" s="155"/>
      <c r="CP59" s="155"/>
      <c r="CQ59" s="155"/>
      <c r="CR59" s="155"/>
      <c r="CS59" s="155"/>
      <c r="CT59" s="155"/>
      <c r="CU59" s="155"/>
      <c r="CV59" s="155"/>
      <c r="CW59" s="155"/>
    </row>
    <row r="60" spans="1:101" x14ac:dyDescent="0.2">
      <c r="A60" s="179"/>
      <c r="B60" s="179"/>
      <c r="C60" s="233"/>
      <c r="D60" s="233"/>
      <c r="E60" s="233"/>
      <c r="F60" s="233"/>
      <c r="G60" s="233"/>
      <c r="H60" s="233"/>
      <c r="I60" s="233"/>
      <c r="J60" s="233"/>
      <c r="K60" s="233"/>
      <c r="L60" s="233"/>
      <c r="M60" s="233"/>
      <c r="N60" s="233"/>
      <c r="O60" s="233"/>
      <c r="P60" s="233"/>
      <c r="Q60" s="233"/>
      <c r="R60" s="233"/>
      <c r="S60" s="233"/>
      <c r="T60" s="233"/>
      <c r="U60" s="233"/>
      <c r="V60" s="233"/>
      <c r="W60" s="233"/>
      <c r="X60" s="233"/>
      <c r="Y60" s="233"/>
      <c r="Z60" s="233"/>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c r="BI60" s="155"/>
      <c r="BJ60" s="155"/>
      <c r="BK60" s="155"/>
      <c r="BL60" s="155"/>
      <c r="BM60" s="155"/>
      <c r="BN60" s="155"/>
      <c r="BO60" s="155"/>
      <c r="BP60" s="155"/>
      <c r="BQ60" s="155"/>
      <c r="BR60" s="155"/>
      <c r="BS60" s="155"/>
      <c r="BT60" s="155"/>
      <c r="BU60" s="155"/>
      <c r="BV60" s="155"/>
      <c r="BW60" s="155"/>
      <c r="BX60" s="155"/>
      <c r="BY60" s="155"/>
      <c r="BZ60" s="155"/>
      <c r="CA60" s="155"/>
      <c r="CB60" s="155"/>
      <c r="CC60" s="155"/>
      <c r="CD60" s="155"/>
      <c r="CE60" s="155"/>
      <c r="CF60" s="155"/>
      <c r="CG60" s="155"/>
      <c r="CH60" s="155"/>
      <c r="CI60" s="155"/>
      <c r="CJ60" s="155"/>
      <c r="CK60" s="155"/>
      <c r="CL60" s="155"/>
      <c r="CM60" s="155"/>
      <c r="CN60" s="155"/>
      <c r="CO60" s="155"/>
      <c r="CP60" s="155"/>
      <c r="CQ60" s="155"/>
      <c r="CR60" s="155"/>
      <c r="CS60" s="155"/>
      <c r="CT60" s="155"/>
      <c r="CU60" s="155"/>
      <c r="CV60" s="155"/>
      <c r="CW60" s="155"/>
    </row>
    <row r="61" spans="1:101" x14ac:dyDescent="0.2">
      <c r="A61" s="179"/>
      <c r="B61" s="179"/>
      <c r="C61" s="233"/>
      <c r="D61" s="233"/>
      <c r="E61" s="233"/>
      <c r="F61" s="233"/>
      <c r="G61" s="233"/>
      <c r="H61" s="233"/>
      <c r="I61" s="233"/>
      <c r="J61" s="233"/>
      <c r="K61" s="233"/>
      <c r="L61" s="233"/>
      <c r="M61" s="233"/>
      <c r="N61" s="233"/>
      <c r="O61" s="233"/>
      <c r="P61" s="233"/>
      <c r="Q61" s="233"/>
      <c r="R61" s="233"/>
      <c r="S61" s="233"/>
      <c r="T61" s="233"/>
      <c r="U61" s="233"/>
      <c r="V61" s="233"/>
      <c r="W61" s="233"/>
      <c r="X61" s="233"/>
      <c r="Y61" s="233"/>
      <c r="Z61" s="233"/>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c r="BI61" s="155"/>
      <c r="BJ61" s="155"/>
      <c r="BK61" s="155"/>
      <c r="BL61" s="155"/>
      <c r="BM61" s="155"/>
      <c r="BN61" s="155"/>
      <c r="BO61" s="155"/>
      <c r="BP61" s="155"/>
      <c r="BQ61" s="155"/>
      <c r="BR61" s="155"/>
      <c r="BS61" s="155"/>
      <c r="BT61" s="155"/>
      <c r="BU61" s="155"/>
      <c r="BV61" s="155"/>
      <c r="BW61" s="155"/>
      <c r="BX61" s="155"/>
      <c r="BY61" s="155"/>
      <c r="BZ61" s="155"/>
      <c r="CA61" s="155"/>
      <c r="CB61" s="155"/>
      <c r="CC61" s="155"/>
      <c r="CD61" s="155"/>
      <c r="CE61" s="155"/>
      <c r="CF61" s="155"/>
      <c r="CG61" s="155"/>
      <c r="CH61" s="155"/>
      <c r="CI61" s="155"/>
      <c r="CJ61" s="155"/>
      <c r="CK61" s="155"/>
      <c r="CL61" s="155"/>
      <c r="CM61" s="155"/>
      <c r="CN61" s="155"/>
      <c r="CO61" s="155"/>
      <c r="CP61" s="155"/>
      <c r="CQ61" s="155"/>
      <c r="CR61" s="155"/>
      <c r="CS61" s="155"/>
      <c r="CT61" s="155"/>
      <c r="CU61" s="155"/>
      <c r="CV61" s="155"/>
      <c r="CW61" s="155"/>
    </row>
    <row r="62" spans="1:101" x14ac:dyDescent="0.2">
      <c r="A62" s="179"/>
      <c r="B62" s="179"/>
      <c r="C62" s="233"/>
      <c r="D62" s="233"/>
      <c r="E62" s="233"/>
      <c r="F62" s="233"/>
      <c r="G62" s="233"/>
      <c r="H62" s="233"/>
      <c r="I62" s="233"/>
      <c r="J62" s="233"/>
      <c r="K62" s="233"/>
      <c r="L62" s="233"/>
      <c r="M62" s="233"/>
      <c r="N62" s="233"/>
      <c r="O62" s="233"/>
      <c r="P62" s="233"/>
      <c r="Q62" s="233"/>
      <c r="R62" s="233"/>
      <c r="S62" s="233"/>
      <c r="T62" s="233"/>
      <c r="U62" s="233"/>
      <c r="V62" s="233"/>
      <c r="W62" s="233"/>
      <c r="X62" s="233"/>
      <c r="Y62" s="233"/>
      <c r="Z62" s="233"/>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c r="BI62" s="155"/>
      <c r="BJ62" s="155"/>
      <c r="BK62" s="155"/>
      <c r="BL62" s="155"/>
      <c r="BM62" s="155"/>
      <c r="BN62" s="155"/>
      <c r="BO62" s="155"/>
      <c r="BP62" s="155"/>
      <c r="BQ62" s="155"/>
      <c r="BR62" s="155"/>
      <c r="BS62" s="155"/>
      <c r="BT62" s="155"/>
      <c r="BU62" s="155"/>
      <c r="BV62" s="155"/>
      <c r="BW62" s="155"/>
      <c r="BX62" s="155"/>
      <c r="BY62" s="155"/>
      <c r="BZ62" s="155"/>
      <c r="CA62" s="155"/>
      <c r="CB62" s="155"/>
      <c r="CC62" s="155"/>
      <c r="CD62" s="155"/>
      <c r="CE62" s="155"/>
      <c r="CF62" s="155"/>
      <c r="CG62" s="155"/>
      <c r="CH62" s="155"/>
      <c r="CI62" s="155"/>
      <c r="CJ62" s="155"/>
      <c r="CK62" s="155"/>
      <c r="CL62" s="155"/>
      <c r="CM62" s="155"/>
      <c r="CN62" s="155"/>
      <c r="CO62" s="155"/>
      <c r="CP62" s="155"/>
      <c r="CQ62" s="155"/>
      <c r="CR62" s="155"/>
      <c r="CS62" s="155"/>
      <c r="CT62" s="155"/>
      <c r="CU62" s="155"/>
      <c r="CV62" s="155"/>
      <c r="CW62" s="155"/>
    </row>
    <row r="63" spans="1:101" x14ac:dyDescent="0.2">
      <c r="A63" s="179"/>
      <c r="B63" s="179"/>
      <c r="C63" s="233"/>
      <c r="D63" s="233"/>
      <c r="E63" s="233"/>
      <c r="F63" s="233"/>
      <c r="G63" s="233"/>
      <c r="H63" s="233"/>
      <c r="I63" s="233"/>
      <c r="J63" s="233"/>
      <c r="K63" s="233"/>
      <c r="L63" s="233"/>
      <c r="M63" s="233"/>
      <c r="N63" s="233"/>
      <c r="O63" s="233"/>
      <c r="P63" s="233"/>
      <c r="Q63" s="233"/>
      <c r="R63" s="233"/>
      <c r="S63" s="233"/>
      <c r="T63" s="233"/>
      <c r="U63" s="233"/>
      <c r="V63" s="233"/>
      <c r="W63" s="233"/>
      <c r="X63" s="233"/>
      <c r="Y63" s="233"/>
      <c r="Z63" s="233"/>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c r="BI63" s="155"/>
      <c r="BJ63" s="155"/>
      <c r="BK63" s="155"/>
      <c r="BL63" s="155"/>
      <c r="BM63" s="155"/>
      <c r="BN63" s="155"/>
      <c r="BO63" s="155"/>
      <c r="BP63" s="155"/>
      <c r="BQ63" s="155"/>
      <c r="BR63" s="155"/>
      <c r="BS63" s="155"/>
      <c r="BT63" s="155"/>
      <c r="BU63" s="155"/>
      <c r="BV63" s="155"/>
      <c r="BW63" s="155"/>
      <c r="BX63" s="155"/>
      <c r="BY63" s="155"/>
      <c r="BZ63" s="155"/>
      <c r="CA63" s="155"/>
      <c r="CB63" s="155"/>
      <c r="CC63" s="155"/>
      <c r="CD63" s="155"/>
      <c r="CE63" s="155"/>
      <c r="CF63" s="155"/>
      <c r="CG63" s="155"/>
      <c r="CH63" s="155"/>
      <c r="CI63" s="155"/>
      <c r="CJ63" s="155"/>
      <c r="CK63" s="155"/>
      <c r="CL63" s="155"/>
      <c r="CM63" s="155"/>
      <c r="CN63" s="155"/>
      <c r="CO63" s="155"/>
      <c r="CP63" s="155"/>
      <c r="CQ63" s="155"/>
      <c r="CR63" s="155"/>
      <c r="CS63" s="155"/>
      <c r="CT63" s="155"/>
      <c r="CU63" s="155"/>
      <c r="CV63" s="155"/>
      <c r="CW63" s="155"/>
    </row>
    <row r="64" spans="1:101" x14ac:dyDescent="0.2">
      <c r="A64" s="179"/>
      <c r="B64" s="179"/>
      <c r="C64" s="233"/>
      <c r="D64" s="233"/>
      <c r="E64" s="233"/>
      <c r="F64" s="233"/>
      <c r="G64" s="233"/>
      <c r="H64" s="233"/>
      <c r="I64" s="233"/>
      <c r="J64" s="233"/>
      <c r="K64" s="233"/>
      <c r="L64" s="233"/>
      <c r="M64" s="233"/>
      <c r="N64" s="233"/>
      <c r="O64" s="233"/>
      <c r="P64" s="233"/>
      <c r="Q64" s="233"/>
      <c r="R64" s="233"/>
      <c r="S64" s="233"/>
      <c r="T64" s="233"/>
      <c r="U64" s="233"/>
      <c r="V64" s="233"/>
      <c r="W64" s="233"/>
      <c r="X64" s="233"/>
      <c r="Y64" s="233"/>
      <c r="Z64" s="233"/>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c r="BI64" s="155"/>
      <c r="BJ64" s="155"/>
      <c r="BK64" s="155"/>
      <c r="BL64" s="155"/>
      <c r="BM64" s="155"/>
      <c r="BN64" s="155"/>
      <c r="BO64" s="155"/>
      <c r="BP64" s="155"/>
      <c r="BQ64" s="155"/>
      <c r="BR64" s="155"/>
      <c r="BS64" s="155"/>
      <c r="BT64" s="155"/>
      <c r="BU64" s="155"/>
      <c r="BV64" s="155"/>
      <c r="BW64" s="155"/>
      <c r="BX64" s="155"/>
      <c r="BY64" s="155"/>
      <c r="BZ64" s="155"/>
      <c r="CA64" s="155"/>
      <c r="CB64" s="155"/>
      <c r="CC64" s="155"/>
      <c r="CD64" s="155"/>
      <c r="CE64" s="155"/>
      <c r="CF64" s="155"/>
      <c r="CG64" s="155"/>
      <c r="CH64" s="155"/>
      <c r="CI64" s="155"/>
      <c r="CJ64" s="155"/>
      <c r="CK64" s="155"/>
      <c r="CL64" s="155"/>
      <c r="CM64" s="155"/>
      <c r="CN64" s="155"/>
      <c r="CO64" s="155"/>
      <c r="CP64" s="155"/>
      <c r="CQ64" s="155"/>
      <c r="CR64" s="155"/>
      <c r="CS64" s="155"/>
      <c r="CT64" s="155"/>
      <c r="CU64" s="155"/>
      <c r="CV64" s="155"/>
      <c r="CW64" s="155"/>
    </row>
    <row r="65" spans="1:101" x14ac:dyDescent="0.2">
      <c r="A65" s="179"/>
      <c r="B65" s="179"/>
      <c r="C65" s="233"/>
      <c r="D65" s="233"/>
      <c r="E65" s="233"/>
      <c r="F65" s="233"/>
      <c r="G65" s="233"/>
      <c r="H65" s="233"/>
      <c r="I65" s="233"/>
      <c r="J65" s="233"/>
      <c r="K65" s="233"/>
      <c r="L65" s="233"/>
      <c r="M65" s="233"/>
      <c r="N65" s="233"/>
      <c r="O65" s="233"/>
      <c r="P65" s="233"/>
      <c r="Q65" s="233"/>
      <c r="R65" s="233"/>
      <c r="S65" s="233"/>
      <c r="T65" s="233"/>
      <c r="U65" s="233"/>
      <c r="V65" s="233"/>
      <c r="W65" s="233"/>
      <c r="X65" s="233"/>
      <c r="Y65" s="233"/>
      <c r="Z65" s="233"/>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c r="BI65" s="155"/>
      <c r="BJ65" s="155"/>
      <c r="BK65" s="155"/>
      <c r="BL65" s="155"/>
      <c r="BM65" s="155"/>
      <c r="BN65" s="155"/>
      <c r="BO65" s="155"/>
      <c r="BP65" s="155"/>
      <c r="BQ65" s="155"/>
      <c r="BR65" s="155"/>
      <c r="BS65" s="155"/>
      <c r="BT65" s="155"/>
      <c r="BU65" s="155"/>
      <c r="BV65" s="155"/>
      <c r="BW65" s="155"/>
      <c r="BX65" s="155"/>
      <c r="BY65" s="155"/>
      <c r="BZ65" s="155"/>
      <c r="CA65" s="155"/>
      <c r="CB65" s="155"/>
      <c r="CC65" s="155"/>
      <c r="CD65" s="155"/>
      <c r="CE65" s="155"/>
      <c r="CF65" s="155"/>
      <c r="CG65" s="155"/>
      <c r="CH65" s="155"/>
      <c r="CI65" s="155"/>
      <c r="CJ65" s="155"/>
      <c r="CK65" s="155"/>
      <c r="CL65" s="155"/>
      <c r="CM65" s="155"/>
      <c r="CN65" s="155"/>
      <c r="CO65" s="155"/>
      <c r="CP65" s="155"/>
      <c r="CQ65" s="155"/>
      <c r="CR65" s="155"/>
      <c r="CS65" s="155"/>
      <c r="CT65" s="155"/>
      <c r="CU65" s="155"/>
      <c r="CV65" s="155"/>
      <c r="CW65" s="155"/>
    </row>
    <row r="66" spans="1:101" x14ac:dyDescent="0.2">
      <c r="A66" s="179"/>
      <c r="B66" s="179"/>
      <c r="C66" s="233"/>
      <c r="D66" s="233"/>
      <c r="E66" s="233"/>
      <c r="F66" s="233"/>
      <c r="G66" s="233"/>
      <c r="H66" s="233"/>
      <c r="I66" s="233"/>
      <c r="J66" s="233"/>
      <c r="K66" s="233"/>
      <c r="L66" s="233"/>
      <c r="M66" s="233"/>
      <c r="N66" s="233"/>
      <c r="O66" s="233"/>
      <c r="P66" s="233"/>
      <c r="Q66" s="233"/>
      <c r="R66" s="233"/>
      <c r="S66" s="233"/>
      <c r="T66" s="233"/>
      <c r="U66" s="233"/>
      <c r="V66" s="233"/>
      <c r="W66" s="233"/>
      <c r="X66" s="233"/>
      <c r="Y66" s="233"/>
      <c r="Z66" s="233"/>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c r="BI66" s="155"/>
      <c r="BJ66" s="155"/>
      <c r="BK66" s="155"/>
      <c r="BL66" s="155"/>
      <c r="BM66" s="155"/>
      <c r="BN66" s="155"/>
      <c r="BO66" s="155"/>
      <c r="BP66" s="155"/>
      <c r="BQ66" s="155"/>
      <c r="BR66" s="155"/>
      <c r="BS66" s="155"/>
      <c r="BT66" s="155"/>
      <c r="BU66" s="155"/>
      <c r="BV66" s="155"/>
      <c r="BW66" s="155"/>
      <c r="BX66" s="155"/>
      <c r="BY66" s="155"/>
      <c r="BZ66" s="155"/>
      <c r="CA66" s="155"/>
      <c r="CB66" s="155"/>
      <c r="CC66" s="155"/>
      <c r="CD66" s="155"/>
      <c r="CE66" s="155"/>
      <c r="CF66" s="155"/>
      <c r="CG66" s="155"/>
      <c r="CH66" s="155"/>
      <c r="CI66" s="155"/>
      <c r="CJ66" s="155"/>
      <c r="CK66" s="155"/>
      <c r="CL66" s="155"/>
      <c r="CM66" s="155"/>
      <c r="CN66" s="155"/>
      <c r="CO66" s="155"/>
      <c r="CP66" s="155"/>
      <c r="CQ66" s="155"/>
      <c r="CR66" s="155"/>
      <c r="CS66" s="155"/>
      <c r="CT66" s="155"/>
      <c r="CU66" s="155"/>
      <c r="CV66" s="155"/>
      <c r="CW66" s="155"/>
    </row>
    <row r="67" spans="1:101" x14ac:dyDescent="0.2">
      <c r="A67" s="179"/>
      <c r="B67" s="179"/>
      <c r="C67" s="233"/>
      <c r="D67" s="233"/>
      <c r="E67" s="233"/>
      <c r="F67" s="233"/>
      <c r="G67" s="233"/>
      <c r="H67" s="233"/>
      <c r="I67" s="233"/>
      <c r="J67" s="233"/>
      <c r="K67" s="233"/>
      <c r="L67" s="233"/>
      <c r="M67" s="233"/>
      <c r="N67" s="233"/>
      <c r="O67" s="233"/>
      <c r="P67" s="233"/>
      <c r="Q67" s="233"/>
      <c r="R67" s="233"/>
      <c r="S67" s="233"/>
      <c r="T67" s="233"/>
      <c r="U67" s="233"/>
      <c r="V67" s="233"/>
      <c r="W67" s="233"/>
      <c r="X67" s="233"/>
      <c r="Y67" s="233"/>
      <c r="Z67" s="233"/>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c r="BI67" s="155"/>
      <c r="BJ67" s="155"/>
      <c r="BK67" s="155"/>
      <c r="BL67" s="155"/>
      <c r="BM67" s="155"/>
      <c r="BN67" s="155"/>
      <c r="BO67" s="155"/>
      <c r="BP67" s="155"/>
      <c r="BQ67" s="155"/>
      <c r="BR67" s="155"/>
      <c r="BS67" s="155"/>
      <c r="BT67" s="155"/>
      <c r="BU67" s="155"/>
      <c r="BV67" s="155"/>
      <c r="BW67" s="155"/>
      <c r="BX67" s="155"/>
      <c r="BY67" s="155"/>
      <c r="BZ67" s="155"/>
      <c r="CA67" s="155"/>
      <c r="CB67" s="155"/>
      <c r="CC67" s="155"/>
      <c r="CD67" s="155"/>
      <c r="CE67" s="155"/>
      <c r="CF67" s="155"/>
      <c r="CG67" s="155"/>
      <c r="CH67" s="155"/>
      <c r="CI67" s="155"/>
      <c r="CJ67" s="155"/>
      <c r="CK67" s="155"/>
      <c r="CL67" s="155"/>
      <c r="CM67" s="155"/>
      <c r="CN67" s="155"/>
      <c r="CO67" s="155"/>
      <c r="CP67" s="155"/>
      <c r="CQ67" s="155"/>
      <c r="CR67" s="155"/>
      <c r="CS67" s="155"/>
      <c r="CT67" s="155"/>
      <c r="CU67" s="155"/>
      <c r="CV67" s="155"/>
      <c r="CW67" s="155"/>
    </row>
    <row r="68" spans="1:101" x14ac:dyDescent="0.2">
      <c r="A68" s="179"/>
      <c r="B68" s="179"/>
      <c r="C68" s="233"/>
      <c r="D68" s="233"/>
      <c r="E68" s="233"/>
      <c r="F68" s="233"/>
      <c r="G68" s="233"/>
      <c r="H68" s="233"/>
      <c r="I68" s="233"/>
      <c r="J68" s="233"/>
      <c r="K68" s="233"/>
      <c r="L68" s="233"/>
      <c r="M68" s="233"/>
      <c r="N68" s="233"/>
      <c r="O68" s="233"/>
      <c r="P68" s="233"/>
      <c r="Q68" s="233"/>
      <c r="R68" s="233"/>
      <c r="S68" s="233"/>
      <c r="T68" s="233"/>
      <c r="U68" s="233"/>
      <c r="V68" s="233"/>
      <c r="W68" s="233"/>
      <c r="X68" s="233"/>
      <c r="Y68" s="233"/>
      <c r="Z68" s="233"/>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c r="BI68" s="155"/>
      <c r="BJ68" s="155"/>
      <c r="BK68" s="155"/>
      <c r="BL68" s="155"/>
      <c r="BM68" s="155"/>
      <c r="BN68" s="155"/>
      <c r="BO68" s="155"/>
      <c r="BP68" s="155"/>
      <c r="BQ68" s="155"/>
      <c r="BR68" s="155"/>
      <c r="BS68" s="155"/>
      <c r="BT68" s="155"/>
      <c r="BU68" s="155"/>
      <c r="BV68" s="155"/>
      <c r="BW68" s="155"/>
      <c r="BX68" s="155"/>
      <c r="BY68" s="155"/>
      <c r="BZ68" s="155"/>
      <c r="CA68" s="155"/>
      <c r="CB68" s="155"/>
      <c r="CC68" s="155"/>
      <c r="CD68" s="155"/>
      <c r="CE68" s="155"/>
      <c r="CF68" s="155"/>
      <c r="CG68" s="155"/>
      <c r="CH68" s="155"/>
      <c r="CI68" s="155"/>
      <c r="CJ68" s="155"/>
      <c r="CK68" s="155"/>
      <c r="CL68" s="155"/>
      <c r="CM68" s="155"/>
      <c r="CN68" s="155"/>
      <c r="CO68" s="155"/>
      <c r="CP68" s="155"/>
      <c r="CQ68" s="155"/>
      <c r="CR68" s="155"/>
      <c r="CS68" s="155"/>
      <c r="CT68" s="155"/>
      <c r="CU68" s="155"/>
      <c r="CV68" s="155"/>
      <c r="CW68" s="155"/>
    </row>
    <row r="69" spans="1:101" x14ac:dyDescent="0.2">
      <c r="A69" s="179"/>
      <c r="B69" s="179"/>
      <c r="C69" s="233"/>
      <c r="D69" s="233"/>
      <c r="E69" s="233"/>
      <c r="F69" s="233"/>
      <c r="G69" s="233"/>
      <c r="H69" s="233"/>
      <c r="I69" s="233"/>
      <c r="J69" s="233"/>
      <c r="K69" s="233"/>
      <c r="L69" s="233"/>
      <c r="M69" s="233"/>
      <c r="N69" s="233"/>
      <c r="O69" s="233"/>
      <c r="P69" s="233"/>
      <c r="Q69" s="233"/>
      <c r="R69" s="233"/>
      <c r="S69" s="233"/>
      <c r="T69" s="233"/>
      <c r="U69" s="233"/>
      <c r="V69" s="233"/>
      <c r="W69" s="233"/>
      <c r="X69" s="233"/>
      <c r="Y69" s="233"/>
      <c r="Z69" s="233"/>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c r="BI69" s="155"/>
      <c r="BJ69" s="155"/>
      <c r="BK69" s="155"/>
      <c r="BL69" s="155"/>
      <c r="BM69" s="155"/>
      <c r="BN69" s="155"/>
      <c r="BO69" s="155"/>
      <c r="BP69" s="155"/>
      <c r="BQ69" s="155"/>
      <c r="BR69" s="155"/>
      <c r="BS69" s="155"/>
      <c r="BT69" s="155"/>
      <c r="BU69" s="155"/>
      <c r="BV69" s="155"/>
      <c r="BW69" s="155"/>
      <c r="BX69" s="155"/>
      <c r="BY69" s="155"/>
      <c r="BZ69" s="155"/>
      <c r="CA69" s="155"/>
      <c r="CB69" s="155"/>
      <c r="CC69" s="155"/>
      <c r="CD69" s="155"/>
      <c r="CE69" s="155"/>
      <c r="CF69" s="155"/>
      <c r="CG69" s="155"/>
      <c r="CH69" s="155"/>
      <c r="CI69" s="155"/>
      <c r="CJ69" s="155"/>
      <c r="CK69" s="155"/>
      <c r="CL69" s="155"/>
      <c r="CM69" s="155"/>
      <c r="CN69" s="155"/>
      <c r="CO69" s="155"/>
      <c r="CP69" s="155"/>
      <c r="CQ69" s="155"/>
      <c r="CR69" s="155"/>
      <c r="CS69" s="155"/>
      <c r="CT69" s="155"/>
      <c r="CU69" s="155"/>
      <c r="CV69" s="155"/>
      <c r="CW69" s="155"/>
    </row>
    <row r="70" spans="1:101" x14ac:dyDescent="0.2">
      <c r="A70" s="179"/>
      <c r="B70" s="179"/>
      <c r="C70" s="233"/>
      <c r="D70" s="233"/>
      <c r="E70" s="233"/>
      <c r="F70" s="233"/>
      <c r="G70" s="233"/>
      <c r="H70" s="233"/>
      <c r="I70" s="233"/>
      <c r="J70" s="233"/>
      <c r="K70" s="233"/>
      <c r="L70" s="233"/>
      <c r="M70" s="233"/>
      <c r="N70" s="233"/>
      <c r="O70" s="233"/>
      <c r="P70" s="233"/>
      <c r="Q70" s="233"/>
      <c r="R70" s="233"/>
      <c r="S70" s="233"/>
      <c r="T70" s="233"/>
      <c r="U70" s="233"/>
      <c r="V70" s="233"/>
      <c r="W70" s="233"/>
      <c r="X70" s="233"/>
      <c r="Y70" s="233"/>
      <c r="Z70" s="233"/>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c r="BI70" s="155"/>
      <c r="BJ70" s="155"/>
      <c r="BK70" s="155"/>
      <c r="BL70" s="155"/>
      <c r="BM70" s="155"/>
      <c r="BN70" s="155"/>
      <c r="BO70" s="155"/>
      <c r="BP70" s="155"/>
      <c r="BQ70" s="155"/>
      <c r="BR70" s="155"/>
      <c r="BS70" s="155"/>
      <c r="BT70" s="155"/>
      <c r="BU70" s="155"/>
      <c r="BV70" s="155"/>
      <c r="BW70" s="155"/>
      <c r="BX70" s="155"/>
      <c r="BY70" s="155"/>
      <c r="BZ70" s="155"/>
      <c r="CA70" s="155"/>
      <c r="CB70" s="155"/>
      <c r="CC70" s="155"/>
      <c r="CD70" s="155"/>
      <c r="CE70" s="155"/>
      <c r="CF70" s="155"/>
      <c r="CG70" s="155"/>
      <c r="CH70" s="155"/>
      <c r="CI70" s="155"/>
      <c r="CJ70" s="155"/>
      <c r="CK70" s="155"/>
      <c r="CL70" s="155"/>
      <c r="CM70" s="155"/>
      <c r="CN70" s="155"/>
      <c r="CO70" s="155"/>
      <c r="CP70" s="155"/>
      <c r="CQ70" s="155"/>
      <c r="CR70" s="155"/>
      <c r="CS70" s="155"/>
      <c r="CT70" s="155"/>
      <c r="CU70" s="155"/>
      <c r="CV70" s="155"/>
      <c r="CW70" s="155"/>
    </row>
    <row r="71" spans="1:101" x14ac:dyDescent="0.2">
      <c r="A71" s="179"/>
      <c r="B71" s="179"/>
      <c r="C71" s="233"/>
      <c r="D71" s="233"/>
      <c r="E71" s="233"/>
      <c r="F71" s="233"/>
      <c r="G71" s="233"/>
      <c r="H71" s="233"/>
      <c r="I71" s="233"/>
      <c r="J71" s="233"/>
      <c r="K71" s="233"/>
      <c r="L71" s="233"/>
      <c r="M71" s="233"/>
      <c r="N71" s="233"/>
      <c r="O71" s="233"/>
      <c r="P71" s="233"/>
      <c r="Q71" s="233"/>
      <c r="R71" s="233"/>
      <c r="S71" s="233"/>
      <c r="T71" s="233"/>
      <c r="U71" s="233"/>
      <c r="V71" s="233"/>
      <c r="W71" s="233"/>
      <c r="X71" s="233"/>
      <c r="Y71" s="233"/>
      <c r="Z71" s="233"/>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c r="BI71" s="155"/>
      <c r="BJ71" s="155"/>
      <c r="BK71" s="155"/>
      <c r="BL71" s="155"/>
      <c r="BM71" s="155"/>
      <c r="BN71" s="155"/>
      <c r="BO71" s="155"/>
      <c r="BP71" s="155"/>
      <c r="BQ71" s="155"/>
      <c r="BR71" s="155"/>
      <c r="BS71" s="155"/>
      <c r="BT71" s="155"/>
      <c r="BU71" s="155"/>
      <c r="BV71" s="155"/>
      <c r="BW71" s="155"/>
      <c r="BX71" s="155"/>
      <c r="BY71" s="155"/>
      <c r="BZ71" s="155"/>
      <c r="CA71" s="155"/>
      <c r="CB71" s="155"/>
      <c r="CC71" s="155"/>
      <c r="CD71" s="155"/>
      <c r="CE71" s="155"/>
      <c r="CF71" s="155"/>
      <c r="CG71" s="155"/>
      <c r="CH71" s="155"/>
      <c r="CI71" s="155"/>
      <c r="CJ71" s="155"/>
      <c r="CK71" s="155"/>
      <c r="CL71" s="155"/>
      <c r="CM71" s="155"/>
      <c r="CN71" s="155"/>
      <c r="CO71" s="155"/>
      <c r="CP71" s="155"/>
      <c r="CQ71" s="155"/>
      <c r="CR71" s="155"/>
      <c r="CS71" s="155"/>
      <c r="CT71" s="155"/>
      <c r="CU71" s="155"/>
      <c r="CV71" s="155"/>
      <c r="CW71" s="155"/>
    </row>
    <row r="72" spans="1:101" x14ac:dyDescent="0.2">
      <c r="A72" s="179"/>
      <c r="B72" s="179"/>
      <c r="C72" s="233"/>
      <c r="D72" s="233"/>
      <c r="E72" s="233"/>
      <c r="F72" s="233"/>
      <c r="G72" s="233"/>
      <c r="H72" s="233"/>
      <c r="I72" s="233"/>
      <c r="J72" s="233"/>
      <c r="K72" s="233"/>
      <c r="L72" s="233"/>
      <c r="M72" s="233"/>
      <c r="N72" s="233"/>
      <c r="O72" s="233"/>
      <c r="P72" s="233"/>
      <c r="Q72" s="233"/>
      <c r="R72" s="233"/>
      <c r="S72" s="233"/>
      <c r="T72" s="233"/>
      <c r="U72" s="233"/>
      <c r="V72" s="233"/>
      <c r="W72" s="233"/>
      <c r="X72" s="233"/>
      <c r="Y72" s="233"/>
      <c r="Z72" s="233"/>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c r="BI72" s="155"/>
      <c r="BJ72" s="155"/>
      <c r="BK72" s="155"/>
      <c r="BL72" s="155"/>
      <c r="BM72" s="155"/>
      <c r="BN72" s="155"/>
      <c r="BO72" s="155"/>
      <c r="BP72" s="155"/>
      <c r="BQ72" s="155"/>
      <c r="BR72" s="155"/>
      <c r="BS72" s="155"/>
      <c r="BT72" s="155"/>
      <c r="BU72" s="155"/>
      <c r="BV72" s="155"/>
      <c r="BW72" s="155"/>
      <c r="BX72" s="155"/>
      <c r="BY72" s="155"/>
      <c r="BZ72" s="155"/>
      <c r="CA72" s="155"/>
      <c r="CB72" s="155"/>
      <c r="CC72" s="155"/>
      <c r="CD72" s="155"/>
      <c r="CE72" s="155"/>
      <c r="CF72" s="155"/>
      <c r="CG72" s="155"/>
      <c r="CH72" s="155"/>
      <c r="CI72" s="155"/>
      <c r="CJ72" s="155"/>
      <c r="CK72" s="155"/>
      <c r="CL72" s="155"/>
      <c r="CM72" s="155"/>
      <c r="CN72" s="155"/>
      <c r="CO72" s="155"/>
      <c r="CP72" s="155"/>
      <c r="CQ72" s="155"/>
      <c r="CR72" s="155"/>
      <c r="CS72" s="155"/>
      <c r="CT72" s="155"/>
      <c r="CU72" s="155"/>
      <c r="CV72" s="155"/>
      <c r="CW72" s="155"/>
    </row>
    <row r="73" spans="1:101" x14ac:dyDescent="0.2">
      <c r="A73" s="179"/>
      <c r="B73" s="179"/>
      <c r="C73" s="233"/>
      <c r="D73" s="233"/>
      <c r="E73" s="233"/>
      <c r="F73" s="233"/>
      <c r="G73" s="233"/>
      <c r="H73" s="233"/>
      <c r="I73" s="233"/>
      <c r="J73" s="233"/>
      <c r="K73" s="233"/>
      <c r="L73" s="233"/>
      <c r="M73" s="233"/>
      <c r="N73" s="233"/>
      <c r="O73" s="233"/>
      <c r="P73" s="233"/>
      <c r="Q73" s="233"/>
      <c r="R73" s="233"/>
      <c r="S73" s="233"/>
      <c r="T73" s="233"/>
      <c r="U73" s="233"/>
      <c r="V73" s="233"/>
      <c r="W73" s="233"/>
      <c r="X73" s="233"/>
      <c r="Y73" s="233"/>
      <c r="Z73" s="233"/>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c r="BI73" s="155"/>
      <c r="BJ73" s="155"/>
      <c r="BK73" s="155"/>
      <c r="BL73" s="155"/>
      <c r="BM73" s="155"/>
      <c r="BN73" s="155"/>
      <c r="BO73" s="155"/>
      <c r="BP73" s="155"/>
      <c r="BQ73" s="155"/>
      <c r="BR73" s="155"/>
      <c r="BS73" s="155"/>
      <c r="BT73" s="155"/>
      <c r="BU73" s="155"/>
      <c r="BV73" s="155"/>
      <c r="BW73" s="155"/>
      <c r="BX73" s="155"/>
      <c r="BY73" s="155"/>
      <c r="BZ73" s="155"/>
      <c r="CA73" s="155"/>
      <c r="CB73" s="155"/>
      <c r="CC73" s="155"/>
      <c r="CD73" s="155"/>
      <c r="CE73" s="155"/>
      <c r="CF73" s="155"/>
      <c r="CG73" s="155"/>
      <c r="CH73" s="155"/>
      <c r="CI73" s="155"/>
      <c r="CJ73" s="155"/>
      <c r="CK73" s="155"/>
      <c r="CL73" s="155"/>
      <c r="CM73" s="155"/>
      <c r="CN73" s="155"/>
      <c r="CO73" s="155"/>
      <c r="CP73" s="155"/>
      <c r="CQ73" s="155"/>
      <c r="CR73" s="155"/>
      <c r="CS73" s="155"/>
      <c r="CT73" s="155"/>
      <c r="CU73" s="155"/>
      <c r="CV73" s="155"/>
      <c r="CW73" s="155"/>
    </row>
    <row r="74" spans="1:101" x14ac:dyDescent="0.2">
      <c r="A74" s="179"/>
      <c r="B74" s="179"/>
      <c r="C74" s="233"/>
      <c r="D74" s="233"/>
      <c r="E74" s="233"/>
      <c r="F74" s="233"/>
      <c r="G74" s="233"/>
      <c r="H74" s="233"/>
      <c r="I74" s="233"/>
      <c r="J74" s="233"/>
      <c r="K74" s="233"/>
      <c r="L74" s="233"/>
      <c r="M74" s="233"/>
      <c r="N74" s="233"/>
      <c r="O74" s="233"/>
      <c r="P74" s="233"/>
      <c r="Q74" s="233"/>
      <c r="R74" s="233"/>
      <c r="S74" s="233"/>
      <c r="T74" s="233"/>
      <c r="U74" s="233"/>
      <c r="V74" s="233"/>
      <c r="W74" s="233"/>
      <c r="X74" s="233"/>
      <c r="Y74" s="233"/>
      <c r="Z74" s="233"/>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c r="BI74" s="155"/>
      <c r="BJ74" s="155"/>
      <c r="BK74" s="155"/>
      <c r="BL74" s="155"/>
      <c r="BM74" s="155"/>
      <c r="BN74" s="155"/>
      <c r="BO74" s="155"/>
      <c r="BP74" s="155"/>
      <c r="BQ74" s="155"/>
      <c r="BR74" s="155"/>
      <c r="BS74" s="155"/>
      <c r="BT74" s="155"/>
      <c r="BU74" s="155"/>
      <c r="BV74" s="155"/>
      <c r="BW74" s="155"/>
      <c r="BX74" s="155"/>
      <c r="BY74" s="155"/>
      <c r="BZ74" s="155"/>
      <c r="CA74" s="155"/>
      <c r="CB74" s="155"/>
      <c r="CC74" s="155"/>
      <c r="CD74" s="155"/>
      <c r="CE74" s="155"/>
      <c r="CF74" s="155"/>
      <c r="CG74" s="155"/>
      <c r="CH74" s="155"/>
      <c r="CI74" s="155"/>
      <c r="CJ74" s="155"/>
      <c r="CK74" s="155"/>
      <c r="CL74" s="155"/>
      <c r="CM74" s="155"/>
      <c r="CN74" s="155"/>
      <c r="CO74" s="155"/>
      <c r="CP74" s="155"/>
      <c r="CQ74" s="155"/>
      <c r="CR74" s="155"/>
      <c r="CS74" s="155"/>
      <c r="CT74" s="155"/>
      <c r="CU74" s="155"/>
      <c r="CV74" s="155"/>
      <c r="CW74" s="155"/>
    </row>
    <row r="75" spans="1:101" x14ac:dyDescent="0.2">
      <c r="A75" s="179"/>
      <c r="B75" s="179"/>
      <c r="C75" s="233"/>
      <c r="D75" s="233"/>
      <c r="E75" s="233"/>
      <c r="F75" s="233"/>
      <c r="G75" s="233"/>
      <c r="H75" s="233"/>
      <c r="I75" s="233"/>
      <c r="J75" s="233"/>
      <c r="K75" s="233"/>
      <c r="L75" s="233"/>
      <c r="M75" s="233"/>
      <c r="N75" s="233"/>
      <c r="O75" s="233"/>
      <c r="P75" s="233"/>
      <c r="Q75" s="233"/>
      <c r="R75" s="233"/>
      <c r="S75" s="233"/>
      <c r="T75" s="233"/>
      <c r="U75" s="233"/>
      <c r="V75" s="233"/>
      <c r="W75" s="233"/>
      <c r="X75" s="233"/>
      <c r="Y75" s="233"/>
      <c r="Z75" s="233"/>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c r="BI75" s="155"/>
      <c r="BJ75" s="155"/>
      <c r="BK75" s="155"/>
      <c r="BL75" s="155"/>
      <c r="BM75" s="155"/>
      <c r="BN75" s="155"/>
      <c r="BO75" s="155"/>
      <c r="BP75" s="155"/>
      <c r="BQ75" s="155"/>
      <c r="BR75" s="155"/>
      <c r="BS75" s="155"/>
      <c r="BT75" s="155"/>
      <c r="BU75" s="155"/>
      <c r="BV75" s="155"/>
      <c r="BW75" s="155"/>
      <c r="BX75" s="155"/>
      <c r="BY75" s="155"/>
      <c r="BZ75" s="155"/>
      <c r="CA75" s="155"/>
      <c r="CB75" s="155"/>
      <c r="CC75" s="155"/>
      <c r="CD75" s="155"/>
      <c r="CE75" s="155"/>
      <c r="CF75" s="155"/>
      <c r="CG75" s="155"/>
      <c r="CH75" s="155"/>
      <c r="CI75" s="155"/>
      <c r="CJ75" s="155"/>
      <c r="CK75" s="155"/>
      <c r="CL75" s="155"/>
      <c r="CM75" s="155"/>
      <c r="CN75" s="155"/>
      <c r="CO75" s="155"/>
      <c r="CP75" s="155"/>
      <c r="CQ75" s="155"/>
      <c r="CR75" s="155"/>
      <c r="CS75" s="155"/>
      <c r="CT75" s="155"/>
      <c r="CU75" s="155"/>
      <c r="CV75" s="155"/>
      <c r="CW75" s="155"/>
    </row>
    <row r="76" spans="1:101" x14ac:dyDescent="0.2">
      <c r="A76" s="179"/>
      <c r="B76" s="179"/>
      <c r="C76" s="233"/>
      <c r="D76" s="233"/>
      <c r="E76" s="233"/>
      <c r="F76" s="233"/>
      <c r="G76" s="233"/>
      <c r="H76" s="233"/>
      <c r="I76" s="233"/>
      <c r="J76" s="233"/>
      <c r="K76" s="233"/>
      <c r="L76" s="233"/>
      <c r="M76" s="233"/>
      <c r="N76" s="233"/>
      <c r="O76" s="233"/>
      <c r="P76" s="233"/>
      <c r="Q76" s="233"/>
      <c r="R76" s="233"/>
      <c r="S76" s="233"/>
      <c r="T76" s="233"/>
      <c r="U76" s="233"/>
      <c r="V76" s="233"/>
      <c r="W76" s="233"/>
      <c r="X76" s="233"/>
      <c r="Y76" s="233"/>
      <c r="Z76" s="233"/>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c r="BI76" s="155"/>
      <c r="BJ76" s="155"/>
      <c r="BK76" s="155"/>
      <c r="BL76" s="155"/>
      <c r="BM76" s="155"/>
      <c r="BN76" s="155"/>
      <c r="BO76" s="155"/>
      <c r="BP76" s="155"/>
      <c r="BQ76" s="155"/>
      <c r="BR76" s="155"/>
      <c r="BS76" s="155"/>
      <c r="BT76" s="155"/>
      <c r="BU76" s="155"/>
      <c r="BV76" s="155"/>
      <c r="BW76" s="155"/>
      <c r="BX76" s="155"/>
      <c r="BY76" s="155"/>
      <c r="BZ76" s="155"/>
      <c r="CA76" s="155"/>
      <c r="CB76" s="155"/>
      <c r="CC76" s="155"/>
      <c r="CD76" s="155"/>
      <c r="CE76" s="155"/>
      <c r="CF76" s="155"/>
      <c r="CG76" s="155"/>
      <c r="CH76" s="155"/>
      <c r="CI76" s="155"/>
      <c r="CJ76" s="155"/>
      <c r="CK76" s="155"/>
      <c r="CL76" s="155"/>
      <c r="CM76" s="155"/>
      <c r="CN76" s="155"/>
      <c r="CO76" s="155"/>
      <c r="CP76" s="155"/>
      <c r="CQ76" s="155"/>
      <c r="CR76" s="155"/>
      <c r="CS76" s="155"/>
      <c r="CT76" s="155"/>
      <c r="CU76" s="155"/>
      <c r="CV76" s="155"/>
      <c r="CW76" s="155"/>
    </row>
    <row r="77" spans="1:101" x14ac:dyDescent="0.2">
      <c r="A77" s="179"/>
      <c r="B77" s="179"/>
      <c r="C77" s="233"/>
      <c r="D77" s="233"/>
      <c r="E77" s="233"/>
      <c r="F77" s="233"/>
      <c r="G77" s="233"/>
      <c r="H77" s="233"/>
      <c r="I77" s="233"/>
      <c r="J77" s="233"/>
      <c r="K77" s="233"/>
      <c r="L77" s="233"/>
      <c r="M77" s="233"/>
      <c r="N77" s="233"/>
      <c r="O77" s="233"/>
      <c r="P77" s="233"/>
      <c r="Q77" s="233"/>
      <c r="R77" s="233"/>
      <c r="S77" s="233"/>
      <c r="T77" s="233"/>
      <c r="U77" s="233"/>
      <c r="V77" s="233"/>
      <c r="W77" s="233"/>
      <c r="X77" s="233"/>
      <c r="Y77" s="233"/>
      <c r="Z77" s="233"/>
      <c r="AA77" s="155"/>
      <c r="AB77" s="155"/>
      <c r="AC77" s="155"/>
      <c r="AD77" s="155"/>
      <c r="AE77" s="155"/>
      <c r="AF77" s="155"/>
      <c r="AG77" s="155"/>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c r="BI77" s="155"/>
      <c r="BJ77" s="155"/>
      <c r="BK77" s="155"/>
      <c r="BL77" s="155"/>
      <c r="BM77" s="155"/>
      <c r="BN77" s="155"/>
      <c r="BO77" s="155"/>
      <c r="BP77" s="155"/>
      <c r="BQ77" s="155"/>
      <c r="BR77" s="155"/>
      <c r="BS77" s="155"/>
      <c r="BT77" s="155"/>
      <c r="BU77" s="155"/>
      <c r="BV77" s="155"/>
      <c r="BW77" s="155"/>
      <c r="BX77" s="155"/>
      <c r="BY77" s="155"/>
      <c r="BZ77" s="155"/>
      <c r="CA77" s="155"/>
      <c r="CB77" s="155"/>
      <c r="CC77" s="155"/>
      <c r="CD77" s="155"/>
      <c r="CE77" s="155"/>
      <c r="CF77" s="155"/>
      <c r="CG77" s="155"/>
      <c r="CH77" s="155"/>
      <c r="CI77" s="155"/>
      <c r="CJ77" s="155"/>
      <c r="CK77" s="155"/>
      <c r="CL77" s="155"/>
      <c r="CM77" s="155"/>
      <c r="CN77" s="155"/>
      <c r="CO77" s="155"/>
      <c r="CP77" s="155"/>
      <c r="CQ77" s="155"/>
      <c r="CR77" s="155"/>
      <c r="CS77" s="155"/>
      <c r="CT77" s="155"/>
      <c r="CU77" s="155"/>
      <c r="CV77" s="155"/>
      <c r="CW77" s="155"/>
    </row>
    <row r="78" spans="1:101" x14ac:dyDescent="0.2">
      <c r="A78" s="179"/>
      <c r="B78" s="179"/>
      <c r="C78" s="233"/>
      <c r="D78" s="233"/>
      <c r="E78" s="233"/>
      <c r="F78" s="233"/>
      <c r="G78" s="233"/>
      <c r="H78" s="233"/>
      <c r="I78" s="233"/>
      <c r="J78" s="233"/>
      <c r="K78" s="233"/>
      <c r="L78" s="233"/>
      <c r="M78" s="233"/>
      <c r="N78" s="233"/>
      <c r="O78" s="233"/>
      <c r="P78" s="233"/>
      <c r="Q78" s="233"/>
      <c r="R78" s="233"/>
      <c r="S78" s="233"/>
      <c r="T78" s="233"/>
      <c r="U78" s="233"/>
      <c r="V78" s="233"/>
      <c r="W78" s="233"/>
      <c r="X78" s="233"/>
      <c r="Y78" s="233"/>
      <c r="Z78" s="233"/>
      <c r="AA78" s="155"/>
      <c r="AB78" s="155"/>
      <c r="AC78" s="155"/>
      <c r="AD78" s="155"/>
      <c r="AE78" s="155"/>
      <c r="AF78" s="155"/>
      <c r="AG78" s="155"/>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c r="BI78" s="155"/>
      <c r="BJ78" s="155"/>
      <c r="BK78" s="155"/>
      <c r="BL78" s="155"/>
      <c r="BM78" s="155"/>
      <c r="BN78" s="155"/>
      <c r="BO78" s="155"/>
      <c r="BP78" s="155"/>
      <c r="BQ78" s="155"/>
      <c r="BR78" s="155"/>
      <c r="BS78" s="155"/>
      <c r="BT78" s="155"/>
      <c r="BU78" s="155"/>
      <c r="BV78" s="155"/>
      <c r="BW78" s="155"/>
      <c r="BX78" s="155"/>
      <c r="BY78" s="155"/>
      <c r="BZ78" s="155"/>
      <c r="CA78" s="155"/>
      <c r="CB78" s="155"/>
      <c r="CC78" s="155"/>
      <c r="CD78" s="155"/>
      <c r="CE78" s="155"/>
      <c r="CF78" s="155"/>
      <c r="CG78" s="155"/>
      <c r="CH78" s="155"/>
      <c r="CI78" s="155"/>
      <c r="CJ78" s="155"/>
      <c r="CK78" s="155"/>
      <c r="CL78" s="155"/>
      <c r="CM78" s="155"/>
      <c r="CN78" s="155"/>
      <c r="CO78" s="155"/>
      <c r="CP78" s="155"/>
      <c r="CQ78" s="155"/>
      <c r="CR78" s="155"/>
      <c r="CS78" s="155"/>
      <c r="CT78" s="155"/>
      <c r="CU78" s="155"/>
      <c r="CV78" s="155"/>
      <c r="CW78" s="155"/>
    </row>
    <row r="79" spans="1:101" x14ac:dyDescent="0.2">
      <c r="A79" s="179"/>
      <c r="B79" s="179"/>
      <c r="C79" s="233"/>
      <c r="D79" s="233"/>
      <c r="E79" s="233"/>
      <c r="F79" s="233"/>
      <c r="G79" s="233"/>
      <c r="H79" s="233"/>
      <c r="I79" s="233"/>
      <c r="J79" s="233"/>
      <c r="K79" s="233"/>
      <c r="L79" s="233"/>
      <c r="M79" s="233"/>
      <c r="N79" s="233"/>
      <c r="O79" s="233"/>
      <c r="P79" s="233"/>
      <c r="Q79" s="233"/>
      <c r="R79" s="233"/>
      <c r="S79" s="233"/>
      <c r="T79" s="233"/>
      <c r="U79" s="233"/>
      <c r="V79" s="233"/>
      <c r="W79" s="233"/>
      <c r="X79" s="233"/>
      <c r="Y79" s="233"/>
      <c r="Z79" s="233"/>
      <c r="AA79" s="155"/>
      <c r="AB79" s="155"/>
      <c r="AC79" s="155"/>
      <c r="AD79" s="155"/>
      <c r="AE79" s="155"/>
      <c r="AF79" s="155"/>
      <c r="AG79" s="155"/>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c r="BI79" s="155"/>
      <c r="BJ79" s="155"/>
      <c r="BK79" s="155"/>
      <c r="BL79" s="155"/>
      <c r="BM79" s="155"/>
      <c r="BN79" s="155"/>
      <c r="BO79" s="155"/>
      <c r="BP79" s="155"/>
      <c r="BQ79" s="155"/>
      <c r="BR79" s="155"/>
      <c r="BS79" s="155"/>
      <c r="BT79" s="155"/>
      <c r="BU79" s="155"/>
      <c r="BV79" s="155"/>
      <c r="BW79" s="155"/>
      <c r="BX79" s="155"/>
      <c r="BY79" s="155"/>
      <c r="BZ79" s="155"/>
      <c r="CA79" s="155"/>
      <c r="CB79" s="155"/>
      <c r="CC79" s="155"/>
      <c r="CD79" s="155"/>
      <c r="CE79" s="155"/>
      <c r="CF79" s="155"/>
      <c r="CG79" s="155"/>
      <c r="CH79" s="155"/>
      <c r="CI79" s="155"/>
      <c r="CJ79" s="155"/>
      <c r="CK79" s="155"/>
      <c r="CL79" s="155"/>
      <c r="CM79" s="155"/>
      <c r="CN79" s="155"/>
      <c r="CO79" s="155"/>
      <c r="CP79" s="155"/>
      <c r="CQ79" s="155"/>
      <c r="CR79" s="155"/>
      <c r="CS79" s="155"/>
      <c r="CT79" s="155"/>
      <c r="CU79" s="155"/>
      <c r="CV79" s="155"/>
      <c r="CW79" s="155"/>
    </row>
    <row r="80" spans="1:101" x14ac:dyDescent="0.2">
      <c r="A80" s="179"/>
      <c r="B80" s="179"/>
      <c r="C80" s="233"/>
      <c r="D80" s="233"/>
      <c r="E80" s="233"/>
      <c r="F80" s="233"/>
      <c r="G80" s="233"/>
      <c r="H80" s="233"/>
      <c r="I80" s="233"/>
      <c r="J80" s="233"/>
      <c r="K80" s="233"/>
      <c r="L80" s="233"/>
      <c r="M80" s="233"/>
      <c r="N80" s="233"/>
      <c r="O80" s="233"/>
      <c r="P80" s="233"/>
      <c r="Q80" s="233"/>
      <c r="R80" s="233"/>
      <c r="S80" s="233"/>
      <c r="T80" s="233"/>
      <c r="U80" s="233"/>
      <c r="V80" s="233"/>
      <c r="W80" s="233"/>
      <c r="X80" s="233"/>
      <c r="Y80" s="233"/>
      <c r="Z80" s="233"/>
      <c r="AA80" s="155"/>
      <c r="AB80" s="155"/>
      <c r="AC80" s="155"/>
      <c r="AD80" s="155"/>
      <c r="AE80" s="155"/>
      <c r="AF80" s="155"/>
      <c r="AG80" s="155"/>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c r="BI80" s="155"/>
      <c r="BJ80" s="155"/>
      <c r="BK80" s="155"/>
      <c r="BL80" s="155"/>
      <c r="BM80" s="155"/>
      <c r="BN80" s="155"/>
      <c r="BO80" s="155"/>
      <c r="BP80" s="155"/>
      <c r="BQ80" s="155"/>
      <c r="BR80" s="155"/>
      <c r="BS80" s="155"/>
      <c r="BT80" s="155"/>
      <c r="BU80" s="155"/>
      <c r="BV80" s="155"/>
      <c r="BW80" s="155"/>
      <c r="BX80" s="155"/>
      <c r="BY80" s="155"/>
      <c r="BZ80" s="155"/>
      <c r="CA80" s="155"/>
      <c r="CB80" s="155"/>
      <c r="CC80" s="155"/>
      <c r="CD80" s="155"/>
      <c r="CE80" s="155"/>
      <c r="CF80" s="155"/>
      <c r="CG80" s="155"/>
      <c r="CH80" s="155"/>
      <c r="CI80" s="155"/>
      <c r="CJ80" s="155"/>
      <c r="CK80" s="155"/>
      <c r="CL80" s="155"/>
      <c r="CM80" s="155"/>
      <c r="CN80" s="155"/>
      <c r="CO80" s="155"/>
      <c r="CP80" s="155"/>
      <c r="CQ80" s="155"/>
      <c r="CR80" s="155"/>
      <c r="CS80" s="155"/>
      <c r="CT80" s="155"/>
      <c r="CU80" s="155"/>
      <c r="CV80" s="155"/>
      <c r="CW80" s="155"/>
    </row>
    <row r="81" spans="1:101" x14ac:dyDescent="0.2">
      <c r="A81" s="179"/>
      <c r="B81" s="179"/>
      <c r="C81" s="233"/>
      <c r="D81" s="233"/>
      <c r="E81" s="233"/>
      <c r="F81" s="233"/>
      <c r="G81" s="233"/>
      <c r="H81" s="233"/>
      <c r="I81" s="233"/>
      <c r="J81" s="233"/>
      <c r="K81" s="233"/>
      <c r="L81" s="233"/>
      <c r="M81" s="233"/>
      <c r="N81" s="233"/>
      <c r="O81" s="233"/>
      <c r="P81" s="233"/>
      <c r="Q81" s="233"/>
      <c r="R81" s="233"/>
      <c r="S81" s="233"/>
      <c r="T81" s="233"/>
      <c r="U81" s="233"/>
      <c r="V81" s="233"/>
      <c r="W81" s="233"/>
      <c r="X81" s="233"/>
      <c r="Y81" s="233"/>
      <c r="Z81" s="233"/>
      <c r="AA81" s="155"/>
      <c r="AB81" s="155"/>
      <c r="AC81" s="155"/>
      <c r="AD81" s="155"/>
      <c r="AE81" s="155"/>
      <c r="AF81" s="155"/>
      <c r="AG81" s="155"/>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c r="BI81" s="155"/>
      <c r="BJ81" s="155"/>
      <c r="BK81" s="155"/>
      <c r="BL81" s="155"/>
      <c r="BM81" s="155"/>
      <c r="BN81" s="155"/>
      <c r="BO81" s="155"/>
      <c r="BP81" s="155"/>
      <c r="BQ81" s="155"/>
      <c r="BR81" s="155"/>
      <c r="BS81" s="155"/>
      <c r="BT81" s="155"/>
      <c r="BU81" s="155"/>
      <c r="BV81" s="155"/>
      <c r="BW81" s="155"/>
      <c r="BX81" s="155"/>
      <c r="BY81" s="155"/>
      <c r="BZ81" s="155"/>
      <c r="CA81" s="155"/>
      <c r="CB81" s="155"/>
      <c r="CC81" s="155"/>
      <c r="CD81" s="155"/>
      <c r="CE81" s="155"/>
      <c r="CF81" s="155"/>
      <c r="CG81" s="155"/>
      <c r="CH81" s="155"/>
      <c r="CI81" s="155"/>
      <c r="CJ81" s="155"/>
      <c r="CK81" s="155"/>
      <c r="CL81" s="155"/>
      <c r="CM81" s="155"/>
      <c r="CN81" s="155"/>
      <c r="CO81" s="155"/>
      <c r="CP81" s="155"/>
      <c r="CQ81" s="155"/>
      <c r="CR81" s="155"/>
      <c r="CS81" s="155"/>
      <c r="CT81" s="155"/>
      <c r="CU81" s="155"/>
      <c r="CV81" s="155"/>
      <c r="CW81" s="155"/>
    </row>
    <row r="82" spans="1:101" x14ac:dyDescent="0.2">
      <c r="A82" s="179"/>
      <c r="B82" s="179"/>
      <c r="C82" s="233"/>
      <c r="D82" s="233"/>
      <c r="E82" s="233"/>
      <c r="F82" s="233"/>
      <c r="G82" s="233"/>
      <c r="H82" s="233"/>
      <c r="I82" s="233"/>
      <c r="J82" s="233"/>
      <c r="K82" s="233"/>
      <c r="L82" s="233"/>
      <c r="M82" s="233"/>
      <c r="N82" s="233"/>
      <c r="O82" s="233"/>
      <c r="P82" s="233"/>
      <c r="Q82" s="233"/>
      <c r="R82" s="233"/>
      <c r="S82" s="233"/>
      <c r="T82" s="233"/>
      <c r="U82" s="233"/>
      <c r="V82" s="233"/>
      <c r="W82" s="233"/>
      <c r="X82" s="233"/>
      <c r="Y82" s="233"/>
      <c r="Z82" s="233"/>
      <c r="AA82" s="155"/>
      <c r="AB82" s="155"/>
      <c r="AC82" s="155"/>
      <c r="AD82" s="155"/>
      <c r="AE82" s="155"/>
      <c r="AF82" s="155"/>
      <c r="AG82" s="155"/>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c r="BI82" s="155"/>
      <c r="BJ82" s="155"/>
      <c r="BK82" s="155"/>
      <c r="BL82" s="155"/>
      <c r="BM82" s="155"/>
      <c r="BN82" s="155"/>
      <c r="BO82" s="155"/>
      <c r="BP82" s="155"/>
      <c r="BQ82" s="155"/>
      <c r="BR82" s="155"/>
      <c r="BS82" s="155"/>
      <c r="BT82" s="155"/>
      <c r="BU82" s="155"/>
      <c r="BV82" s="155"/>
      <c r="BW82" s="155"/>
      <c r="BX82" s="155"/>
      <c r="BY82" s="155"/>
      <c r="BZ82" s="155"/>
      <c r="CA82" s="155"/>
      <c r="CB82" s="155"/>
      <c r="CC82" s="155"/>
      <c r="CD82" s="155"/>
      <c r="CE82" s="155"/>
      <c r="CF82" s="155"/>
      <c r="CG82" s="155"/>
      <c r="CH82" s="155"/>
      <c r="CI82" s="155"/>
      <c r="CJ82" s="155"/>
      <c r="CK82" s="155"/>
      <c r="CL82" s="155"/>
      <c r="CM82" s="155"/>
      <c r="CN82" s="155"/>
      <c r="CO82" s="155"/>
      <c r="CP82" s="155"/>
      <c r="CQ82" s="155"/>
      <c r="CR82" s="155"/>
      <c r="CS82" s="155"/>
      <c r="CT82" s="155"/>
      <c r="CU82" s="155"/>
      <c r="CV82" s="155"/>
      <c r="CW82" s="155"/>
    </row>
    <row r="83" spans="1:101" x14ac:dyDescent="0.2">
      <c r="A83" s="179"/>
      <c r="B83" s="179"/>
      <c r="C83" s="233"/>
      <c r="D83" s="233"/>
      <c r="E83" s="233"/>
      <c r="F83" s="233"/>
      <c r="G83" s="233"/>
      <c r="H83" s="233"/>
      <c r="I83" s="233"/>
      <c r="J83" s="233"/>
      <c r="K83" s="233"/>
      <c r="L83" s="233"/>
      <c r="M83" s="233"/>
      <c r="N83" s="233"/>
      <c r="O83" s="233"/>
      <c r="P83" s="233"/>
      <c r="Q83" s="233"/>
      <c r="R83" s="233"/>
      <c r="S83" s="233"/>
      <c r="T83" s="233"/>
      <c r="U83" s="233"/>
      <c r="V83" s="233"/>
      <c r="W83" s="233"/>
      <c r="X83" s="233"/>
      <c r="Y83" s="233"/>
      <c r="Z83" s="233"/>
      <c r="AA83" s="155"/>
      <c r="AB83" s="155"/>
      <c r="AC83" s="155"/>
      <c r="AD83" s="155"/>
      <c r="AE83" s="155"/>
      <c r="AF83" s="155"/>
      <c r="AG83" s="155"/>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c r="BI83" s="155"/>
      <c r="BJ83" s="155"/>
      <c r="BK83" s="155"/>
      <c r="BL83" s="155"/>
      <c r="BM83" s="155"/>
      <c r="BN83" s="155"/>
      <c r="BO83" s="155"/>
      <c r="BP83" s="155"/>
      <c r="BQ83" s="155"/>
      <c r="BR83" s="155"/>
      <c r="BS83" s="155"/>
      <c r="BT83" s="155"/>
      <c r="BU83" s="155"/>
      <c r="BV83" s="155"/>
      <c r="BW83" s="155"/>
      <c r="BX83" s="155"/>
      <c r="BY83" s="155"/>
      <c r="BZ83" s="155"/>
      <c r="CA83" s="155"/>
      <c r="CB83" s="155"/>
      <c r="CC83" s="155"/>
      <c r="CD83" s="155"/>
      <c r="CE83" s="155"/>
      <c r="CF83" s="155"/>
      <c r="CG83" s="155"/>
      <c r="CH83" s="155"/>
      <c r="CI83" s="155"/>
      <c r="CJ83" s="155"/>
      <c r="CK83" s="155"/>
      <c r="CL83" s="155"/>
      <c r="CM83" s="155"/>
      <c r="CN83" s="155"/>
      <c r="CO83" s="155"/>
      <c r="CP83" s="155"/>
      <c r="CQ83" s="155"/>
      <c r="CR83" s="155"/>
      <c r="CS83" s="155"/>
      <c r="CT83" s="155"/>
      <c r="CU83" s="155"/>
      <c r="CV83" s="155"/>
      <c r="CW83" s="155"/>
    </row>
    <row r="84" spans="1:101" x14ac:dyDescent="0.2">
      <c r="A84" s="179"/>
      <c r="B84" s="179"/>
      <c r="C84" s="233"/>
      <c r="D84" s="233"/>
      <c r="E84" s="233"/>
      <c r="F84" s="233"/>
      <c r="G84" s="233"/>
      <c r="H84" s="233"/>
      <c r="I84" s="233"/>
      <c r="J84" s="233"/>
      <c r="K84" s="233"/>
      <c r="L84" s="233"/>
      <c r="M84" s="233"/>
      <c r="N84" s="233"/>
      <c r="O84" s="233"/>
      <c r="P84" s="233"/>
      <c r="Q84" s="233"/>
      <c r="R84" s="233"/>
      <c r="S84" s="233"/>
      <c r="T84" s="233"/>
      <c r="U84" s="233"/>
      <c r="V84" s="233"/>
      <c r="W84" s="233"/>
      <c r="X84" s="233"/>
      <c r="Y84" s="233"/>
      <c r="Z84" s="233"/>
      <c r="AA84" s="155"/>
      <c r="AB84" s="155"/>
      <c r="AC84" s="155"/>
      <c r="AD84" s="155"/>
      <c r="AE84" s="155"/>
      <c r="AF84" s="155"/>
      <c r="AG84" s="155"/>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c r="BI84" s="155"/>
      <c r="BJ84" s="155"/>
      <c r="BK84" s="155"/>
      <c r="BL84" s="155"/>
      <c r="BM84" s="155"/>
      <c r="BN84" s="155"/>
      <c r="BO84" s="155"/>
      <c r="BP84" s="155"/>
      <c r="BQ84" s="155"/>
      <c r="BR84" s="155"/>
      <c r="BS84" s="155"/>
      <c r="BT84" s="155"/>
      <c r="BU84" s="155"/>
      <c r="BV84" s="155"/>
      <c r="BW84" s="155"/>
      <c r="BX84" s="155"/>
      <c r="BY84" s="155"/>
      <c r="BZ84" s="155"/>
      <c r="CA84" s="155"/>
      <c r="CB84" s="155"/>
      <c r="CC84" s="155"/>
      <c r="CD84" s="155"/>
      <c r="CE84" s="155"/>
      <c r="CF84" s="155"/>
      <c r="CG84" s="155"/>
      <c r="CH84" s="155"/>
      <c r="CI84" s="155"/>
      <c r="CJ84" s="155"/>
      <c r="CK84" s="155"/>
      <c r="CL84" s="155"/>
      <c r="CM84" s="155"/>
      <c r="CN84" s="155"/>
      <c r="CO84" s="155"/>
      <c r="CP84" s="155"/>
      <c r="CQ84" s="155"/>
      <c r="CR84" s="155"/>
      <c r="CS84" s="155"/>
      <c r="CT84" s="155"/>
      <c r="CU84" s="155"/>
      <c r="CV84" s="155"/>
      <c r="CW84" s="155"/>
    </row>
    <row r="85" spans="1:101" x14ac:dyDescent="0.2">
      <c r="A85" s="179"/>
      <c r="B85" s="179"/>
      <c r="C85" s="233"/>
      <c r="D85" s="233"/>
      <c r="E85" s="233"/>
      <c r="F85" s="233"/>
      <c r="G85" s="233"/>
      <c r="H85" s="233"/>
      <c r="I85" s="233"/>
      <c r="J85" s="233"/>
      <c r="K85" s="233"/>
      <c r="L85" s="233"/>
      <c r="M85" s="233"/>
      <c r="N85" s="233"/>
      <c r="O85" s="233"/>
      <c r="P85" s="233"/>
      <c r="Q85" s="233"/>
      <c r="R85" s="233"/>
      <c r="S85" s="233"/>
      <c r="T85" s="233"/>
      <c r="U85" s="233"/>
      <c r="V85" s="233"/>
      <c r="W85" s="233"/>
      <c r="X85" s="233"/>
      <c r="Y85" s="233"/>
      <c r="Z85" s="233"/>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155"/>
      <c r="BV85" s="155"/>
      <c r="BW85" s="155"/>
      <c r="BX85" s="155"/>
      <c r="BY85" s="155"/>
      <c r="BZ85" s="155"/>
      <c r="CA85" s="155"/>
      <c r="CB85" s="155"/>
      <c r="CC85" s="155"/>
      <c r="CD85" s="155"/>
      <c r="CE85" s="155"/>
      <c r="CF85" s="155"/>
      <c r="CG85" s="155"/>
      <c r="CH85" s="155"/>
      <c r="CI85" s="155"/>
      <c r="CJ85" s="155"/>
      <c r="CK85" s="155"/>
      <c r="CL85" s="155"/>
      <c r="CM85" s="155"/>
      <c r="CN85" s="155"/>
      <c r="CO85" s="155"/>
      <c r="CP85" s="155"/>
      <c r="CQ85" s="155"/>
      <c r="CR85" s="155"/>
      <c r="CS85" s="155"/>
      <c r="CT85" s="155"/>
      <c r="CU85" s="155"/>
      <c r="CV85" s="155"/>
      <c r="CW85" s="155"/>
    </row>
    <row r="86" spans="1:101" x14ac:dyDescent="0.2">
      <c r="A86" s="179"/>
      <c r="B86" s="179"/>
      <c r="C86" s="233"/>
      <c r="D86" s="233"/>
      <c r="E86" s="233"/>
      <c r="F86" s="233"/>
      <c r="G86" s="233"/>
      <c r="H86" s="233"/>
      <c r="I86" s="233"/>
      <c r="J86" s="233"/>
      <c r="K86" s="233"/>
      <c r="L86" s="233"/>
      <c r="M86" s="233"/>
      <c r="N86" s="233"/>
      <c r="O86" s="233"/>
      <c r="P86" s="233"/>
      <c r="Q86" s="233"/>
      <c r="R86" s="233"/>
      <c r="S86" s="233"/>
      <c r="T86" s="233"/>
      <c r="U86" s="233"/>
      <c r="V86" s="233"/>
      <c r="W86" s="233"/>
      <c r="X86" s="233"/>
      <c r="Y86" s="233"/>
      <c r="Z86" s="233"/>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155"/>
      <c r="BV86" s="155"/>
      <c r="BW86" s="155"/>
      <c r="BX86" s="155"/>
      <c r="BY86" s="155"/>
      <c r="BZ86" s="155"/>
      <c r="CA86" s="155"/>
      <c r="CB86" s="155"/>
      <c r="CC86" s="155"/>
      <c r="CD86" s="155"/>
      <c r="CE86" s="155"/>
      <c r="CF86" s="155"/>
      <c r="CG86" s="155"/>
      <c r="CH86" s="155"/>
      <c r="CI86" s="155"/>
      <c r="CJ86" s="155"/>
      <c r="CK86" s="155"/>
      <c r="CL86" s="155"/>
      <c r="CM86" s="155"/>
      <c r="CN86" s="155"/>
      <c r="CO86" s="155"/>
      <c r="CP86" s="155"/>
      <c r="CQ86" s="155"/>
      <c r="CR86" s="155"/>
      <c r="CS86" s="155"/>
      <c r="CT86" s="155"/>
      <c r="CU86" s="155"/>
      <c r="CV86" s="155"/>
      <c r="CW86" s="155"/>
    </row>
    <row r="87" spans="1:101" x14ac:dyDescent="0.2">
      <c r="A87" s="179"/>
      <c r="B87" s="179"/>
      <c r="C87" s="233"/>
      <c r="D87" s="233"/>
      <c r="E87" s="233"/>
      <c r="F87" s="233"/>
      <c r="G87" s="233"/>
      <c r="H87" s="233"/>
      <c r="I87" s="233"/>
      <c r="J87" s="233"/>
      <c r="K87" s="233"/>
      <c r="L87" s="233"/>
      <c r="M87" s="233"/>
      <c r="N87" s="233"/>
      <c r="O87" s="233"/>
      <c r="P87" s="233"/>
      <c r="Q87" s="233"/>
      <c r="R87" s="233"/>
      <c r="S87" s="233"/>
      <c r="T87" s="233"/>
      <c r="U87" s="233"/>
      <c r="V87" s="233"/>
      <c r="W87" s="233"/>
      <c r="X87" s="233"/>
      <c r="Y87" s="233"/>
      <c r="Z87" s="233"/>
      <c r="AA87" s="155"/>
      <c r="AB87" s="155"/>
      <c r="AC87" s="155"/>
      <c r="AD87" s="155"/>
      <c r="AE87" s="155"/>
      <c r="AF87" s="155"/>
      <c r="AG87" s="155"/>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c r="BI87" s="155"/>
      <c r="BJ87" s="155"/>
      <c r="BK87" s="155"/>
      <c r="BL87" s="155"/>
      <c r="BM87" s="155"/>
      <c r="BN87" s="155"/>
      <c r="BO87" s="155"/>
      <c r="BP87" s="155"/>
      <c r="BQ87" s="155"/>
      <c r="BR87" s="155"/>
      <c r="BS87" s="155"/>
      <c r="BT87" s="155"/>
      <c r="BU87" s="155"/>
      <c r="BV87" s="155"/>
      <c r="BW87" s="155"/>
      <c r="BX87" s="155"/>
      <c r="BY87" s="155"/>
      <c r="BZ87" s="155"/>
      <c r="CA87" s="155"/>
      <c r="CB87" s="155"/>
      <c r="CC87" s="155"/>
      <c r="CD87" s="155"/>
      <c r="CE87" s="155"/>
      <c r="CF87" s="155"/>
      <c r="CG87" s="155"/>
      <c r="CH87" s="155"/>
      <c r="CI87" s="155"/>
      <c r="CJ87" s="155"/>
      <c r="CK87" s="155"/>
      <c r="CL87" s="155"/>
      <c r="CM87" s="155"/>
      <c r="CN87" s="155"/>
      <c r="CO87" s="155"/>
      <c r="CP87" s="155"/>
      <c r="CQ87" s="155"/>
      <c r="CR87" s="155"/>
      <c r="CS87" s="155"/>
      <c r="CT87" s="155"/>
      <c r="CU87" s="155"/>
      <c r="CV87" s="155"/>
      <c r="CW87" s="155"/>
    </row>
    <row r="88" spans="1:101" x14ac:dyDescent="0.2">
      <c r="A88" s="179"/>
      <c r="B88" s="179"/>
      <c r="C88" s="233"/>
      <c r="D88" s="233"/>
      <c r="E88" s="233"/>
      <c r="F88" s="233"/>
      <c r="G88" s="233"/>
      <c r="H88" s="233"/>
      <c r="I88" s="233"/>
      <c r="J88" s="233"/>
      <c r="K88" s="233"/>
      <c r="L88" s="233"/>
      <c r="M88" s="233"/>
      <c r="N88" s="233"/>
      <c r="O88" s="233"/>
      <c r="P88" s="233"/>
      <c r="Q88" s="233"/>
      <c r="R88" s="233"/>
      <c r="S88" s="233"/>
      <c r="T88" s="233"/>
      <c r="U88" s="233"/>
      <c r="V88" s="233"/>
      <c r="W88" s="233"/>
      <c r="X88" s="233"/>
      <c r="Y88" s="233"/>
      <c r="Z88" s="233"/>
      <c r="AA88" s="155"/>
      <c r="AB88" s="155"/>
      <c r="AC88" s="155"/>
      <c r="AD88" s="155"/>
      <c r="AE88" s="155"/>
      <c r="AF88" s="155"/>
      <c r="AG88" s="155"/>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c r="BI88" s="155"/>
      <c r="BJ88" s="155"/>
      <c r="BK88" s="155"/>
      <c r="BL88" s="155"/>
      <c r="BM88" s="155"/>
      <c r="BN88" s="155"/>
      <c r="BO88" s="155"/>
      <c r="BP88" s="155"/>
      <c r="BQ88" s="155"/>
      <c r="BR88" s="155"/>
      <c r="BS88" s="155"/>
      <c r="BT88" s="155"/>
      <c r="BU88" s="155"/>
      <c r="BV88" s="155"/>
      <c r="BW88" s="155"/>
      <c r="BX88" s="155"/>
      <c r="BY88" s="155"/>
      <c r="BZ88" s="155"/>
      <c r="CA88" s="155"/>
      <c r="CB88" s="155"/>
      <c r="CC88" s="155"/>
      <c r="CD88" s="155"/>
      <c r="CE88" s="155"/>
      <c r="CF88" s="155"/>
      <c r="CG88" s="155"/>
      <c r="CH88" s="155"/>
      <c r="CI88" s="155"/>
      <c r="CJ88" s="155"/>
      <c r="CK88" s="155"/>
      <c r="CL88" s="155"/>
      <c r="CM88" s="155"/>
      <c r="CN88" s="155"/>
      <c r="CO88" s="155"/>
      <c r="CP88" s="155"/>
      <c r="CQ88" s="155"/>
      <c r="CR88" s="155"/>
      <c r="CS88" s="155"/>
      <c r="CT88" s="155"/>
      <c r="CU88" s="155"/>
      <c r="CV88" s="155"/>
      <c r="CW88" s="155"/>
    </row>
    <row r="89" spans="1:101" x14ac:dyDescent="0.2">
      <c r="A89" s="179"/>
      <c r="B89" s="179"/>
      <c r="C89" s="233"/>
      <c r="D89" s="233"/>
      <c r="E89" s="233"/>
      <c r="F89" s="233"/>
      <c r="G89" s="233"/>
      <c r="H89" s="233"/>
      <c r="I89" s="233"/>
      <c r="J89" s="233"/>
      <c r="K89" s="233"/>
      <c r="L89" s="233"/>
      <c r="M89" s="233"/>
      <c r="N89" s="233"/>
      <c r="O89" s="233"/>
      <c r="P89" s="233"/>
      <c r="Q89" s="233"/>
      <c r="R89" s="233"/>
      <c r="S89" s="233"/>
      <c r="T89" s="233"/>
      <c r="U89" s="233"/>
      <c r="V89" s="233"/>
      <c r="W89" s="233"/>
      <c r="X89" s="233"/>
      <c r="Y89" s="233"/>
      <c r="Z89" s="233"/>
      <c r="AA89" s="155"/>
      <c r="AB89" s="155"/>
      <c r="AC89" s="155"/>
      <c r="AD89" s="155"/>
      <c r="AE89" s="155"/>
      <c r="AF89" s="155"/>
      <c r="AG89" s="155"/>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c r="BI89" s="155"/>
      <c r="BJ89" s="155"/>
      <c r="BK89" s="155"/>
      <c r="BL89" s="155"/>
      <c r="BM89" s="155"/>
      <c r="BN89" s="155"/>
      <c r="BO89" s="155"/>
      <c r="BP89" s="155"/>
      <c r="BQ89" s="155"/>
      <c r="BR89" s="155"/>
      <c r="BS89" s="155"/>
      <c r="BT89" s="155"/>
      <c r="BU89" s="155"/>
      <c r="BV89" s="155"/>
      <c r="BW89" s="155"/>
      <c r="BX89" s="155"/>
      <c r="BY89" s="155"/>
      <c r="BZ89" s="155"/>
      <c r="CA89" s="155"/>
      <c r="CB89" s="155"/>
      <c r="CC89" s="155"/>
      <c r="CD89" s="155"/>
      <c r="CE89" s="155"/>
      <c r="CF89" s="155"/>
      <c r="CG89" s="155"/>
      <c r="CH89" s="155"/>
      <c r="CI89" s="155"/>
      <c r="CJ89" s="155"/>
      <c r="CK89" s="155"/>
      <c r="CL89" s="155"/>
      <c r="CM89" s="155"/>
      <c r="CN89" s="155"/>
      <c r="CO89" s="155"/>
      <c r="CP89" s="155"/>
      <c r="CQ89" s="155"/>
      <c r="CR89" s="155"/>
      <c r="CS89" s="155"/>
      <c r="CT89" s="155"/>
      <c r="CU89" s="155"/>
      <c r="CV89" s="155"/>
      <c r="CW89" s="155"/>
    </row>
    <row r="90" spans="1:101" x14ac:dyDescent="0.2">
      <c r="A90" s="179"/>
      <c r="B90" s="179"/>
      <c r="C90" s="233"/>
      <c r="D90" s="233"/>
      <c r="E90" s="233"/>
      <c r="F90" s="233"/>
      <c r="G90" s="233"/>
      <c r="H90" s="233"/>
      <c r="I90" s="233"/>
      <c r="J90" s="233"/>
      <c r="K90" s="233"/>
      <c r="L90" s="233"/>
      <c r="M90" s="233"/>
      <c r="N90" s="233"/>
      <c r="O90" s="233"/>
      <c r="P90" s="233"/>
      <c r="Q90" s="233"/>
      <c r="R90" s="233"/>
      <c r="S90" s="233"/>
      <c r="T90" s="233"/>
      <c r="U90" s="233"/>
      <c r="V90" s="233"/>
      <c r="W90" s="233"/>
      <c r="X90" s="233"/>
      <c r="Y90" s="233"/>
      <c r="Z90" s="233"/>
      <c r="AA90" s="155"/>
      <c r="AB90" s="155"/>
      <c r="AC90" s="155"/>
      <c r="AD90" s="155"/>
      <c r="AE90" s="155"/>
      <c r="AF90" s="155"/>
      <c r="AG90" s="155"/>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c r="BI90" s="155"/>
      <c r="BJ90" s="155"/>
      <c r="BK90" s="155"/>
      <c r="BL90" s="155"/>
      <c r="BM90" s="155"/>
      <c r="BN90" s="155"/>
      <c r="BO90" s="155"/>
      <c r="BP90" s="155"/>
      <c r="BQ90" s="155"/>
      <c r="BR90" s="155"/>
      <c r="BS90" s="155"/>
      <c r="BT90" s="155"/>
      <c r="BU90" s="155"/>
      <c r="BV90" s="155"/>
      <c r="BW90" s="155"/>
      <c r="BX90" s="155"/>
      <c r="BY90" s="155"/>
      <c r="BZ90" s="155"/>
      <c r="CA90" s="155"/>
      <c r="CB90" s="155"/>
      <c r="CC90" s="155"/>
      <c r="CD90" s="155"/>
      <c r="CE90" s="155"/>
      <c r="CF90" s="155"/>
      <c r="CG90" s="155"/>
      <c r="CH90" s="155"/>
      <c r="CI90" s="155"/>
      <c r="CJ90" s="155"/>
      <c r="CK90" s="155"/>
      <c r="CL90" s="155"/>
      <c r="CM90" s="155"/>
      <c r="CN90" s="155"/>
      <c r="CO90" s="155"/>
      <c r="CP90" s="155"/>
      <c r="CQ90" s="155"/>
      <c r="CR90" s="155"/>
      <c r="CS90" s="155"/>
      <c r="CT90" s="155"/>
      <c r="CU90" s="155"/>
      <c r="CV90" s="155"/>
      <c r="CW90" s="155"/>
    </row>
    <row r="91" spans="1:101" x14ac:dyDescent="0.2">
      <c r="A91" s="179"/>
      <c r="B91" s="179"/>
      <c r="C91" s="233"/>
      <c r="D91" s="233"/>
      <c r="E91" s="233"/>
      <c r="F91" s="233"/>
      <c r="G91" s="233"/>
      <c r="H91" s="233"/>
      <c r="I91" s="233"/>
      <c r="J91" s="233"/>
      <c r="K91" s="233"/>
      <c r="L91" s="233"/>
      <c r="M91" s="233"/>
      <c r="N91" s="233"/>
      <c r="O91" s="233"/>
      <c r="P91" s="233"/>
      <c r="Q91" s="233"/>
      <c r="R91" s="233"/>
      <c r="S91" s="233"/>
      <c r="T91" s="233"/>
      <c r="U91" s="233"/>
      <c r="V91" s="233"/>
      <c r="W91" s="233"/>
      <c r="X91" s="233"/>
      <c r="Y91" s="233"/>
      <c r="Z91" s="233"/>
      <c r="AA91" s="155"/>
      <c r="AB91" s="155"/>
      <c r="AC91" s="155"/>
      <c r="AD91" s="155"/>
      <c r="AE91" s="155"/>
      <c r="AF91" s="155"/>
      <c r="AG91" s="155"/>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c r="BI91" s="155"/>
      <c r="BJ91" s="155"/>
      <c r="BK91" s="155"/>
      <c r="BL91" s="155"/>
      <c r="BM91" s="155"/>
      <c r="BN91" s="155"/>
      <c r="BO91" s="155"/>
      <c r="BP91" s="155"/>
      <c r="BQ91" s="155"/>
      <c r="BR91" s="155"/>
      <c r="BS91" s="155"/>
      <c r="BT91" s="155"/>
      <c r="BU91" s="155"/>
      <c r="BV91" s="155"/>
      <c r="BW91" s="155"/>
      <c r="BX91" s="155"/>
      <c r="BY91" s="155"/>
      <c r="BZ91" s="155"/>
      <c r="CA91" s="155"/>
      <c r="CB91" s="155"/>
      <c r="CC91" s="155"/>
      <c r="CD91" s="155"/>
      <c r="CE91" s="155"/>
      <c r="CF91" s="155"/>
      <c r="CG91" s="155"/>
      <c r="CH91" s="155"/>
      <c r="CI91" s="155"/>
      <c r="CJ91" s="155"/>
      <c r="CK91" s="155"/>
      <c r="CL91" s="155"/>
      <c r="CM91" s="155"/>
      <c r="CN91" s="155"/>
      <c r="CO91" s="155"/>
      <c r="CP91" s="155"/>
      <c r="CQ91" s="155"/>
      <c r="CR91" s="155"/>
      <c r="CS91" s="155"/>
      <c r="CT91" s="155"/>
      <c r="CU91" s="155"/>
      <c r="CV91" s="155"/>
      <c r="CW91" s="155"/>
    </row>
    <row r="92" spans="1:101" x14ac:dyDescent="0.2">
      <c r="A92" s="179"/>
      <c r="B92" s="179"/>
      <c r="C92" s="233"/>
      <c r="D92" s="233"/>
      <c r="E92" s="233"/>
      <c r="F92" s="233"/>
      <c r="G92" s="233"/>
      <c r="H92" s="233"/>
      <c r="I92" s="233"/>
      <c r="J92" s="233"/>
      <c r="K92" s="233"/>
      <c r="L92" s="233"/>
      <c r="M92" s="233"/>
      <c r="N92" s="233"/>
      <c r="O92" s="233"/>
      <c r="P92" s="233"/>
      <c r="Q92" s="233"/>
      <c r="R92" s="233"/>
      <c r="S92" s="233"/>
      <c r="T92" s="233"/>
      <c r="U92" s="233"/>
      <c r="V92" s="233"/>
      <c r="W92" s="233"/>
      <c r="X92" s="233"/>
      <c r="Y92" s="233"/>
      <c r="Z92" s="233"/>
      <c r="AA92" s="155"/>
      <c r="AB92" s="155"/>
      <c r="AC92" s="155"/>
      <c r="AD92" s="155"/>
      <c r="AE92" s="155"/>
      <c r="AF92" s="155"/>
      <c r="AG92" s="155"/>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c r="BI92" s="155"/>
      <c r="BJ92" s="155"/>
      <c r="BK92" s="155"/>
      <c r="BL92" s="155"/>
      <c r="BM92" s="155"/>
      <c r="BN92" s="155"/>
      <c r="BO92" s="155"/>
      <c r="BP92" s="155"/>
      <c r="BQ92" s="155"/>
      <c r="BR92" s="155"/>
      <c r="BS92" s="155"/>
      <c r="BT92" s="155"/>
      <c r="BU92" s="155"/>
      <c r="BV92" s="155"/>
      <c r="BW92" s="155"/>
      <c r="BX92" s="155"/>
      <c r="BY92" s="155"/>
      <c r="BZ92" s="155"/>
      <c r="CA92" s="155"/>
      <c r="CB92" s="155"/>
      <c r="CC92" s="155"/>
      <c r="CD92" s="155"/>
      <c r="CE92" s="155"/>
      <c r="CF92" s="155"/>
      <c r="CG92" s="155"/>
      <c r="CH92" s="155"/>
      <c r="CI92" s="155"/>
      <c r="CJ92" s="155"/>
      <c r="CK92" s="155"/>
      <c r="CL92" s="155"/>
      <c r="CM92" s="155"/>
      <c r="CN92" s="155"/>
      <c r="CO92" s="155"/>
      <c r="CP92" s="155"/>
      <c r="CQ92" s="155"/>
      <c r="CR92" s="155"/>
      <c r="CS92" s="155"/>
      <c r="CT92" s="155"/>
      <c r="CU92" s="155"/>
      <c r="CV92" s="155"/>
      <c r="CW92" s="155"/>
    </row>
    <row r="93" spans="1:101" x14ac:dyDescent="0.2">
      <c r="A93" s="179"/>
      <c r="B93" s="179"/>
      <c r="C93" s="233"/>
      <c r="D93" s="233"/>
      <c r="E93" s="233"/>
      <c r="F93" s="233"/>
      <c r="G93" s="233"/>
      <c r="H93" s="233"/>
      <c r="I93" s="233"/>
      <c r="J93" s="233"/>
      <c r="K93" s="233"/>
      <c r="L93" s="233"/>
      <c r="M93" s="233"/>
      <c r="N93" s="233"/>
      <c r="O93" s="233"/>
      <c r="P93" s="233"/>
      <c r="Q93" s="233"/>
      <c r="R93" s="233"/>
      <c r="S93" s="233"/>
      <c r="T93" s="233"/>
      <c r="U93" s="233"/>
      <c r="V93" s="233"/>
      <c r="W93" s="233"/>
      <c r="X93" s="233"/>
      <c r="Y93" s="233"/>
      <c r="Z93" s="233"/>
      <c r="AA93" s="155"/>
      <c r="AB93" s="155"/>
      <c r="AC93" s="155"/>
      <c r="AD93" s="155"/>
      <c r="AE93" s="155"/>
      <c r="AF93" s="155"/>
      <c r="AG93" s="155"/>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c r="BI93" s="155"/>
      <c r="BJ93" s="155"/>
      <c r="BK93" s="155"/>
      <c r="BL93" s="155"/>
      <c r="BM93" s="155"/>
      <c r="BN93" s="155"/>
      <c r="BO93" s="155"/>
      <c r="BP93" s="155"/>
      <c r="BQ93" s="155"/>
      <c r="BR93" s="155"/>
      <c r="BS93" s="155"/>
      <c r="BT93" s="155"/>
      <c r="BU93" s="155"/>
      <c r="BV93" s="155"/>
      <c r="BW93" s="155"/>
      <c r="BX93" s="155"/>
      <c r="BY93" s="155"/>
      <c r="BZ93" s="155"/>
      <c r="CA93" s="155"/>
      <c r="CB93" s="155"/>
      <c r="CC93" s="155"/>
      <c r="CD93" s="155"/>
      <c r="CE93" s="155"/>
      <c r="CF93" s="155"/>
      <c r="CG93" s="155"/>
      <c r="CH93" s="155"/>
      <c r="CI93" s="155"/>
      <c r="CJ93" s="155"/>
      <c r="CK93" s="155"/>
      <c r="CL93" s="155"/>
      <c r="CM93" s="155"/>
      <c r="CN93" s="155"/>
      <c r="CO93" s="155"/>
      <c r="CP93" s="155"/>
      <c r="CQ93" s="155"/>
      <c r="CR93" s="155"/>
      <c r="CS93" s="155"/>
      <c r="CT93" s="155"/>
      <c r="CU93" s="155"/>
      <c r="CV93" s="155"/>
      <c r="CW93" s="155"/>
    </row>
    <row r="94" spans="1:101" x14ac:dyDescent="0.2">
      <c r="A94" s="179"/>
      <c r="B94" s="179"/>
      <c r="C94" s="233"/>
      <c r="D94" s="233"/>
      <c r="E94" s="233"/>
      <c r="F94" s="233"/>
      <c r="G94" s="233"/>
      <c r="H94" s="233"/>
      <c r="I94" s="233"/>
      <c r="J94" s="233"/>
      <c r="K94" s="233"/>
      <c r="L94" s="233"/>
      <c r="M94" s="233"/>
      <c r="N94" s="233"/>
      <c r="O94" s="233"/>
      <c r="P94" s="233"/>
      <c r="Q94" s="233"/>
      <c r="R94" s="233"/>
      <c r="S94" s="233"/>
      <c r="T94" s="233"/>
      <c r="U94" s="233"/>
      <c r="V94" s="233"/>
      <c r="W94" s="233"/>
      <c r="X94" s="233"/>
      <c r="Y94" s="233"/>
      <c r="Z94" s="233"/>
      <c r="AA94" s="155"/>
      <c r="AB94" s="155"/>
      <c r="AC94" s="155"/>
      <c r="AD94" s="155"/>
      <c r="AE94" s="155"/>
      <c r="AF94" s="155"/>
      <c r="AG94" s="155"/>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c r="BI94" s="155"/>
      <c r="BJ94" s="155"/>
      <c r="BK94" s="155"/>
      <c r="BL94" s="155"/>
      <c r="BM94" s="155"/>
      <c r="BN94" s="155"/>
      <c r="BO94" s="155"/>
      <c r="BP94" s="155"/>
      <c r="BQ94" s="155"/>
      <c r="BR94" s="155"/>
      <c r="BS94" s="155"/>
      <c r="BT94" s="155"/>
      <c r="BU94" s="155"/>
      <c r="BV94" s="155"/>
      <c r="BW94" s="155"/>
      <c r="BX94" s="155"/>
      <c r="BY94" s="155"/>
      <c r="BZ94" s="155"/>
      <c r="CA94" s="155"/>
      <c r="CB94" s="155"/>
      <c r="CC94" s="155"/>
      <c r="CD94" s="155"/>
      <c r="CE94" s="155"/>
      <c r="CF94" s="155"/>
      <c r="CG94" s="155"/>
      <c r="CH94" s="155"/>
      <c r="CI94" s="155"/>
      <c r="CJ94" s="155"/>
      <c r="CK94" s="155"/>
      <c r="CL94" s="155"/>
      <c r="CM94" s="155"/>
      <c r="CN94" s="155"/>
      <c r="CO94" s="155"/>
      <c r="CP94" s="155"/>
      <c r="CQ94" s="155"/>
      <c r="CR94" s="155"/>
      <c r="CS94" s="155"/>
      <c r="CT94" s="155"/>
      <c r="CU94" s="155"/>
      <c r="CV94" s="155"/>
      <c r="CW94" s="155"/>
    </row>
    <row r="95" spans="1:101" x14ac:dyDescent="0.2">
      <c r="A95" s="179"/>
      <c r="B95" s="179"/>
      <c r="C95" s="233"/>
      <c r="D95" s="233"/>
      <c r="E95" s="233"/>
      <c r="F95" s="233"/>
      <c r="G95" s="233"/>
      <c r="H95" s="233"/>
      <c r="I95" s="233"/>
      <c r="J95" s="233"/>
      <c r="K95" s="233"/>
      <c r="L95" s="233"/>
      <c r="M95" s="233"/>
      <c r="N95" s="233"/>
      <c r="O95" s="233"/>
      <c r="P95" s="233"/>
      <c r="Q95" s="233"/>
      <c r="R95" s="233"/>
      <c r="S95" s="233"/>
      <c r="T95" s="233"/>
      <c r="U95" s="233"/>
      <c r="V95" s="233"/>
      <c r="W95" s="233"/>
      <c r="X95" s="233"/>
      <c r="Y95" s="233"/>
      <c r="Z95" s="233"/>
      <c r="AA95" s="155"/>
      <c r="AB95" s="155"/>
      <c r="AC95" s="155"/>
      <c r="AD95" s="155"/>
      <c r="AE95" s="155"/>
      <c r="AF95" s="155"/>
      <c r="AG95" s="155"/>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c r="BI95" s="155"/>
      <c r="BJ95" s="155"/>
      <c r="BK95" s="155"/>
      <c r="BL95" s="155"/>
      <c r="BM95" s="155"/>
      <c r="BN95" s="155"/>
      <c r="BO95" s="155"/>
      <c r="BP95" s="155"/>
      <c r="BQ95" s="155"/>
      <c r="BR95" s="155"/>
      <c r="BS95" s="155"/>
      <c r="BT95" s="155"/>
      <c r="BU95" s="155"/>
      <c r="BV95" s="155"/>
      <c r="BW95" s="155"/>
      <c r="BX95" s="155"/>
      <c r="BY95" s="155"/>
      <c r="BZ95" s="155"/>
      <c r="CA95" s="155"/>
      <c r="CB95" s="155"/>
      <c r="CC95" s="155"/>
      <c r="CD95" s="155"/>
      <c r="CE95" s="155"/>
      <c r="CF95" s="155"/>
      <c r="CG95" s="155"/>
      <c r="CH95" s="155"/>
      <c r="CI95" s="155"/>
      <c r="CJ95" s="155"/>
      <c r="CK95" s="155"/>
      <c r="CL95" s="155"/>
      <c r="CM95" s="155"/>
      <c r="CN95" s="155"/>
      <c r="CO95" s="155"/>
      <c r="CP95" s="155"/>
      <c r="CQ95" s="155"/>
      <c r="CR95" s="155"/>
      <c r="CS95" s="155"/>
      <c r="CT95" s="155"/>
      <c r="CU95" s="155"/>
      <c r="CV95" s="155"/>
      <c r="CW95" s="155"/>
    </row>
    <row r="96" spans="1:101" x14ac:dyDescent="0.2">
      <c r="A96" s="179"/>
      <c r="B96" s="179"/>
      <c r="C96" s="233"/>
      <c r="D96" s="233"/>
      <c r="E96" s="233"/>
      <c r="F96" s="233"/>
      <c r="G96" s="233"/>
      <c r="H96" s="233"/>
      <c r="I96" s="233"/>
      <c r="J96" s="233"/>
      <c r="K96" s="233"/>
      <c r="L96" s="233"/>
      <c r="M96" s="233"/>
      <c r="N96" s="233"/>
      <c r="O96" s="233"/>
      <c r="P96" s="233"/>
      <c r="Q96" s="233"/>
      <c r="R96" s="233"/>
      <c r="S96" s="233"/>
      <c r="T96" s="233"/>
      <c r="U96" s="233"/>
      <c r="V96" s="233"/>
      <c r="W96" s="233"/>
      <c r="X96" s="233"/>
      <c r="Y96" s="233"/>
      <c r="Z96" s="233"/>
      <c r="AA96" s="155"/>
      <c r="AB96" s="155"/>
      <c r="AC96" s="155"/>
      <c r="AD96" s="155"/>
      <c r="AE96" s="155"/>
      <c r="AF96" s="155"/>
      <c r="AG96" s="155"/>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c r="BI96" s="155"/>
      <c r="BJ96" s="155"/>
      <c r="BK96" s="155"/>
      <c r="BL96" s="155"/>
      <c r="BM96" s="155"/>
      <c r="BN96" s="155"/>
      <c r="BO96" s="155"/>
      <c r="BP96" s="155"/>
      <c r="BQ96" s="155"/>
      <c r="BR96" s="155"/>
      <c r="BS96" s="155"/>
      <c r="BT96" s="155"/>
      <c r="BU96" s="155"/>
      <c r="BV96" s="155"/>
      <c r="BW96" s="155"/>
      <c r="BX96" s="155"/>
      <c r="BY96" s="155"/>
      <c r="BZ96" s="155"/>
      <c r="CA96" s="155"/>
      <c r="CB96" s="155"/>
      <c r="CC96" s="155"/>
      <c r="CD96" s="155"/>
      <c r="CE96" s="155"/>
      <c r="CF96" s="155"/>
      <c r="CG96" s="155"/>
      <c r="CH96" s="155"/>
      <c r="CI96" s="155"/>
      <c r="CJ96" s="155"/>
      <c r="CK96" s="155"/>
      <c r="CL96" s="155"/>
      <c r="CM96" s="155"/>
      <c r="CN96" s="155"/>
      <c r="CO96" s="155"/>
      <c r="CP96" s="155"/>
      <c r="CQ96" s="155"/>
      <c r="CR96" s="155"/>
      <c r="CS96" s="155"/>
      <c r="CT96" s="155"/>
      <c r="CU96" s="155"/>
      <c r="CV96" s="155"/>
      <c r="CW96" s="155"/>
    </row>
    <row r="97" spans="1:101" x14ac:dyDescent="0.2">
      <c r="A97" s="179"/>
      <c r="B97" s="179"/>
      <c r="C97" s="233"/>
      <c r="D97" s="233"/>
      <c r="E97" s="233"/>
      <c r="F97" s="233"/>
      <c r="G97" s="233"/>
      <c r="H97" s="233"/>
      <c r="I97" s="233"/>
      <c r="J97" s="233"/>
      <c r="K97" s="233"/>
      <c r="L97" s="233"/>
      <c r="M97" s="233"/>
      <c r="N97" s="233"/>
      <c r="O97" s="233"/>
      <c r="P97" s="233"/>
      <c r="Q97" s="233"/>
      <c r="R97" s="233"/>
      <c r="S97" s="233"/>
      <c r="T97" s="233"/>
      <c r="U97" s="233"/>
      <c r="V97" s="233"/>
      <c r="W97" s="233"/>
      <c r="X97" s="233"/>
      <c r="Y97" s="233"/>
      <c r="Z97" s="233"/>
      <c r="AA97" s="155"/>
      <c r="AB97" s="155"/>
      <c r="AC97" s="155"/>
      <c r="AD97" s="155"/>
      <c r="AE97" s="155"/>
      <c r="AF97" s="155"/>
      <c r="AG97" s="155"/>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c r="BI97" s="155"/>
      <c r="BJ97" s="155"/>
      <c r="BK97" s="155"/>
      <c r="BL97" s="155"/>
      <c r="BM97" s="155"/>
      <c r="BN97" s="155"/>
      <c r="BO97" s="155"/>
      <c r="BP97" s="155"/>
      <c r="BQ97" s="155"/>
      <c r="BR97" s="155"/>
      <c r="BS97" s="155"/>
      <c r="BT97" s="155"/>
      <c r="BU97" s="155"/>
      <c r="BV97" s="155"/>
      <c r="BW97" s="155"/>
      <c r="BX97" s="155"/>
      <c r="BY97" s="155"/>
      <c r="BZ97" s="155"/>
      <c r="CA97" s="155"/>
      <c r="CB97" s="155"/>
      <c r="CC97" s="155"/>
      <c r="CD97" s="155"/>
      <c r="CE97" s="155"/>
      <c r="CF97" s="155"/>
      <c r="CG97" s="155"/>
      <c r="CH97" s="155"/>
      <c r="CI97" s="155"/>
      <c r="CJ97" s="155"/>
      <c r="CK97" s="155"/>
      <c r="CL97" s="155"/>
      <c r="CM97" s="155"/>
      <c r="CN97" s="155"/>
      <c r="CO97" s="155"/>
      <c r="CP97" s="155"/>
      <c r="CQ97" s="155"/>
      <c r="CR97" s="155"/>
      <c r="CS97" s="155"/>
      <c r="CT97" s="155"/>
      <c r="CU97" s="155"/>
      <c r="CV97" s="155"/>
      <c r="CW97" s="155"/>
    </row>
    <row r="98" spans="1:101" x14ac:dyDescent="0.2">
      <c r="A98" s="179"/>
      <c r="B98" s="179"/>
      <c r="C98" s="233"/>
      <c r="D98" s="233"/>
      <c r="E98" s="233"/>
      <c r="F98" s="233"/>
      <c r="G98" s="233"/>
      <c r="H98" s="233"/>
      <c r="I98" s="233"/>
      <c r="J98" s="233"/>
      <c r="K98" s="233"/>
      <c r="L98" s="233"/>
      <c r="M98" s="233"/>
      <c r="N98" s="233"/>
      <c r="O98" s="233"/>
      <c r="P98" s="233"/>
      <c r="Q98" s="233"/>
      <c r="R98" s="233"/>
      <c r="S98" s="233"/>
      <c r="T98" s="233"/>
      <c r="U98" s="233"/>
      <c r="V98" s="233"/>
      <c r="W98" s="233"/>
      <c r="X98" s="233"/>
      <c r="Y98" s="233"/>
      <c r="Z98" s="233"/>
      <c r="AA98" s="155"/>
      <c r="AB98" s="155"/>
      <c r="AC98" s="155"/>
      <c r="AD98" s="155"/>
      <c r="AE98" s="155"/>
      <c r="AF98" s="155"/>
      <c r="AG98" s="155"/>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c r="BI98" s="155"/>
      <c r="BJ98" s="155"/>
      <c r="BK98" s="155"/>
      <c r="BL98" s="155"/>
      <c r="BM98" s="155"/>
      <c r="BN98" s="155"/>
      <c r="BO98" s="155"/>
      <c r="BP98" s="155"/>
      <c r="BQ98" s="155"/>
      <c r="BR98" s="155"/>
      <c r="BS98" s="155"/>
      <c r="BT98" s="155"/>
      <c r="BU98" s="155"/>
      <c r="BV98" s="155"/>
      <c r="BW98" s="155"/>
      <c r="BX98" s="155"/>
      <c r="BY98" s="155"/>
      <c r="BZ98" s="155"/>
      <c r="CA98" s="155"/>
      <c r="CB98" s="155"/>
      <c r="CC98" s="155"/>
      <c r="CD98" s="155"/>
      <c r="CE98" s="155"/>
      <c r="CF98" s="155"/>
      <c r="CG98" s="155"/>
      <c r="CH98" s="155"/>
      <c r="CI98" s="155"/>
      <c r="CJ98" s="155"/>
      <c r="CK98" s="155"/>
      <c r="CL98" s="155"/>
      <c r="CM98" s="155"/>
      <c r="CN98" s="155"/>
      <c r="CO98" s="155"/>
      <c r="CP98" s="155"/>
      <c r="CQ98" s="155"/>
      <c r="CR98" s="155"/>
      <c r="CS98" s="155"/>
      <c r="CT98" s="155"/>
      <c r="CU98" s="155"/>
      <c r="CV98" s="155"/>
      <c r="CW98" s="155"/>
    </row>
    <row r="99" spans="1:101" x14ac:dyDescent="0.2">
      <c r="A99" s="179"/>
      <c r="B99" s="179"/>
      <c r="C99" s="233"/>
      <c r="D99" s="233"/>
      <c r="E99" s="233"/>
      <c r="F99" s="233"/>
      <c r="G99" s="233"/>
      <c r="H99" s="233"/>
      <c r="I99" s="233"/>
      <c r="J99" s="233"/>
      <c r="K99" s="233"/>
      <c r="L99" s="233"/>
      <c r="M99" s="233"/>
      <c r="N99" s="233"/>
      <c r="O99" s="233"/>
      <c r="P99" s="233"/>
      <c r="Q99" s="233"/>
      <c r="R99" s="233"/>
      <c r="S99" s="233"/>
      <c r="T99" s="233"/>
      <c r="U99" s="233"/>
      <c r="V99" s="233"/>
      <c r="W99" s="233"/>
      <c r="X99" s="233"/>
      <c r="Y99" s="233"/>
      <c r="Z99" s="233"/>
      <c r="AA99" s="155"/>
      <c r="AB99" s="155"/>
      <c r="AC99" s="155"/>
      <c r="AD99" s="155"/>
      <c r="AE99" s="155"/>
      <c r="AF99" s="155"/>
      <c r="AG99" s="155"/>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c r="BI99" s="155"/>
      <c r="BJ99" s="155"/>
      <c r="BK99" s="155"/>
      <c r="BL99" s="155"/>
      <c r="BM99" s="155"/>
      <c r="BN99" s="155"/>
      <c r="BO99" s="155"/>
      <c r="BP99" s="155"/>
      <c r="BQ99" s="155"/>
      <c r="BR99" s="155"/>
      <c r="BS99" s="155"/>
      <c r="BT99" s="155"/>
      <c r="BU99" s="155"/>
      <c r="BV99" s="155"/>
      <c r="BW99" s="155"/>
      <c r="BX99" s="155"/>
      <c r="BY99" s="155"/>
      <c r="BZ99" s="155"/>
      <c r="CA99" s="155"/>
      <c r="CB99" s="155"/>
      <c r="CC99" s="155"/>
      <c r="CD99" s="155"/>
      <c r="CE99" s="155"/>
      <c r="CF99" s="155"/>
      <c r="CG99" s="155"/>
      <c r="CH99" s="155"/>
      <c r="CI99" s="155"/>
      <c r="CJ99" s="155"/>
      <c r="CK99" s="155"/>
      <c r="CL99" s="155"/>
      <c r="CM99" s="155"/>
      <c r="CN99" s="155"/>
      <c r="CO99" s="155"/>
      <c r="CP99" s="155"/>
      <c r="CQ99" s="155"/>
      <c r="CR99" s="155"/>
      <c r="CS99" s="155"/>
      <c r="CT99" s="155"/>
      <c r="CU99" s="155"/>
      <c r="CV99" s="155"/>
      <c r="CW99" s="155"/>
    </row>
    <row r="100" spans="1:101" x14ac:dyDescent="0.2">
      <c r="A100" s="179"/>
      <c r="B100" s="179"/>
      <c r="C100" s="233"/>
      <c r="D100" s="233"/>
      <c r="E100" s="233"/>
      <c r="F100" s="233"/>
      <c r="G100" s="233"/>
      <c r="H100" s="233"/>
      <c r="I100" s="233"/>
      <c r="J100" s="233"/>
      <c r="K100" s="233"/>
      <c r="L100" s="233"/>
      <c r="M100" s="233"/>
      <c r="N100" s="233"/>
      <c r="O100" s="233"/>
      <c r="P100" s="233"/>
      <c r="Q100" s="233"/>
      <c r="R100" s="233"/>
      <c r="S100" s="233"/>
      <c r="T100" s="233"/>
      <c r="U100" s="233"/>
      <c r="V100" s="233"/>
      <c r="W100" s="233"/>
      <c r="X100" s="233"/>
      <c r="Y100" s="233"/>
      <c r="Z100" s="233"/>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c r="BI100" s="155"/>
      <c r="BJ100" s="155"/>
      <c r="BK100" s="155"/>
      <c r="BL100" s="155"/>
      <c r="BM100" s="155"/>
      <c r="BN100" s="155"/>
      <c r="BO100" s="155"/>
      <c r="BP100" s="155"/>
      <c r="BQ100" s="155"/>
      <c r="BR100" s="155"/>
      <c r="BS100" s="155"/>
      <c r="BT100" s="155"/>
      <c r="BU100" s="155"/>
      <c r="BV100" s="155"/>
      <c r="BW100" s="155"/>
      <c r="BX100" s="155"/>
      <c r="BY100" s="155"/>
      <c r="BZ100" s="155"/>
      <c r="CA100" s="155"/>
      <c r="CB100" s="155"/>
      <c r="CC100" s="155"/>
      <c r="CD100" s="155"/>
      <c r="CE100" s="155"/>
      <c r="CF100" s="155"/>
      <c r="CG100" s="155"/>
      <c r="CH100" s="155"/>
      <c r="CI100" s="155"/>
      <c r="CJ100" s="155"/>
      <c r="CK100" s="155"/>
      <c r="CL100" s="155"/>
      <c r="CM100" s="155"/>
      <c r="CN100" s="155"/>
      <c r="CO100" s="155"/>
      <c r="CP100" s="155"/>
      <c r="CQ100" s="155"/>
      <c r="CR100" s="155"/>
      <c r="CS100" s="155"/>
      <c r="CT100" s="155"/>
      <c r="CU100" s="155"/>
      <c r="CV100" s="155"/>
      <c r="CW100" s="155"/>
    </row>
    <row r="101" spans="1:101" x14ac:dyDescent="0.2">
      <c r="A101" s="179"/>
      <c r="B101" s="179"/>
      <c r="C101" s="233"/>
      <c r="D101" s="233"/>
      <c r="E101" s="233"/>
      <c r="F101" s="233"/>
      <c r="G101" s="233"/>
      <c r="H101" s="233"/>
      <c r="I101" s="233"/>
      <c r="J101" s="233"/>
      <c r="K101" s="233"/>
      <c r="L101" s="233"/>
      <c r="M101" s="233"/>
      <c r="N101" s="233"/>
      <c r="O101" s="233"/>
      <c r="P101" s="233"/>
      <c r="Q101" s="233"/>
      <c r="R101" s="233"/>
      <c r="S101" s="233"/>
      <c r="T101" s="233"/>
      <c r="U101" s="233"/>
      <c r="V101" s="233"/>
      <c r="W101" s="233"/>
      <c r="X101" s="233"/>
      <c r="Y101" s="233"/>
      <c r="Z101" s="233"/>
      <c r="AA101" s="155"/>
      <c r="AB101" s="155"/>
      <c r="AC101" s="155"/>
      <c r="AD101" s="155"/>
      <c r="AE101" s="155"/>
      <c r="AF101" s="155"/>
      <c r="AG101" s="155"/>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c r="BI101" s="155"/>
      <c r="BJ101" s="155"/>
      <c r="BK101" s="155"/>
      <c r="BL101" s="155"/>
      <c r="BM101" s="155"/>
      <c r="BN101" s="155"/>
      <c r="BO101" s="155"/>
      <c r="BP101" s="155"/>
      <c r="BQ101" s="155"/>
      <c r="BR101" s="155"/>
      <c r="BS101" s="155"/>
      <c r="BT101" s="155"/>
      <c r="BU101" s="155"/>
      <c r="BV101" s="155"/>
      <c r="BW101" s="155"/>
      <c r="BX101" s="155"/>
      <c r="BY101" s="155"/>
      <c r="BZ101" s="155"/>
      <c r="CA101" s="155"/>
      <c r="CB101" s="155"/>
      <c r="CC101" s="155"/>
      <c r="CD101" s="155"/>
      <c r="CE101" s="155"/>
      <c r="CF101" s="155"/>
      <c r="CG101" s="155"/>
      <c r="CH101" s="155"/>
      <c r="CI101" s="155"/>
      <c r="CJ101" s="155"/>
      <c r="CK101" s="155"/>
      <c r="CL101" s="155"/>
      <c r="CM101" s="155"/>
      <c r="CN101" s="155"/>
      <c r="CO101" s="155"/>
      <c r="CP101" s="155"/>
      <c r="CQ101" s="155"/>
      <c r="CR101" s="155"/>
      <c r="CS101" s="155"/>
      <c r="CT101" s="155"/>
      <c r="CU101" s="155"/>
      <c r="CV101" s="155"/>
      <c r="CW101" s="155"/>
    </row>
    <row r="102" spans="1:101" x14ac:dyDescent="0.2">
      <c r="A102" s="179"/>
      <c r="B102" s="179"/>
      <c r="C102" s="233"/>
      <c r="D102" s="233"/>
      <c r="E102" s="233"/>
      <c r="F102" s="233"/>
      <c r="G102" s="233"/>
      <c r="H102" s="233"/>
      <c r="I102" s="233"/>
      <c r="J102" s="233"/>
      <c r="K102" s="233"/>
      <c r="L102" s="233"/>
      <c r="M102" s="233"/>
      <c r="N102" s="233"/>
      <c r="O102" s="233"/>
      <c r="P102" s="233"/>
      <c r="Q102" s="233"/>
      <c r="R102" s="233"/>
      <c r="S102" s="233"/>
      <c r="T102" s="233"/>
      <c r="U102" s="233"/>
      <c r="V102" s="233"/>
      <c r="W102" s="233"/>
      <c r="X102" s="233"/>
      <c r="Y102" s="233"/>
      <c r="Z102" s="233"/>
      <c r="AA102" s="155"/>
      <c r="AB102" s="155"/>
      <c r="AC102" s="155"/>
      <c r="AD102" s="155"/>
      <c r="AE102" s="155"/>
      <c r="AF102" s="155"/>
      <c r="AG102" s="155"/>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c r="BI102" s="155"/>
      <c r="BJ102" s="155"/>
      <c r="BK102" s="155"/>
      <c r="BL102" s="155"/>
      <c r="BM102" s="155"/>
      <c r="BN102" s="155"/>
      <c r="BO102" s="155"/>
      <c r="BP102" s="155"/>
      <c r="BQ102" s="155"/>
      <c r="BR102" s="155"/>
      <c r="BS102" s="155"/>
      <c r="BT102" s="155"/>
      <c r="BU102" s="155"/>
      <c r="BV102" s="155"/>
      <c r="BW102" s="155"/>
      <c r="BX102" s="155"/>
      <c r="BY102" s="155"/>
      <c r="BZ102" s="155"/>
      <c r="CA102" s="155"/>
      <c r="CB102" s="155"/>
      <c r="CC102" s="155"/>
      <c r="CD102" s="155"/>
      <c r="CE102" s="155"/>
      <c r="CF102" s="155"/>
      <c r="CG102" s="155"/>
      <c r="CH102" s="155"/>
      <c r="CI102" s="155"/>
      <c r="CJ102" s="155"/>
      <c r="CK102" s="155"/>
      <c r="CL102" s="155"/>
      <c r="CM102" s="155"/>
      <c r="CN102" s="155"/>
      <c r="CO102" s="155"/>
      <c r="CP102" s="155"/>
      <c r="CQ102" s="155"/>
      <c r="CR102" s="155"/>
      <c r="CS102" s="155"/>
      <c r="CT102" s="155"/>
      <c r="CU102" s="155"/>
      <c r="CV102" s="155"/>
      <c r="CW102" s="155"/>
    </row>
    <row r="103" spans="1:101" x14ac:dyDescent="0.2">
      <c r="A103" s="179"/>
      <c r="B103" s="179"/>
      <c r="C103" s="233"/>
      <c r="D103" s="233"/>
      <c r="E103" s="233"/>
      <c r="F103" s="233"/>
      <c r="G103" s="233"/>
      <c r="H103" s="233"/>
      <c r="I103" s="233"/>
      <c r="J103" s="233"/>
      <c r="K103" s="233"/>
      <c r="L103" s="233"/>
      <c r="M103" s="233"/>
      <c r="N103" s="233"/>
      <c r="O103" s="233"/>
      <c r="P103" s="233"/>
      <c r="Q103" s="233"/>
      <c r="R103" s="233"/>
      <c r="S103" s="233"/>
      <c r="T103" s="233"/>
      <c r="U103" s="233"/>
      <c r="V103" s="233"/>
      <c r="W103" s="233"/>
      <c r="X103" s="233"/>
      <c r="Y103" s="233"/>
      <c r="Z103" s="233"/>
      <c r="AA103" s="155"/>
      <c r="AB103" s="155"/>
      <c r="AC103" s="155"/>
      <c r="AD103" s="155"/>
      <c r="AE103" s="155"/>
      <c r="AF103" s="155"/>
      <c r="AG103" s="155"/>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c r="BI103" s="155"/>
      <c r="BJ103" s="155"/>
      <c r="BK103" s="155"/>
      <c r="BL103" s="155"/>
      <c r="BM103" s="155"/>
      <c r="BN103" s="155"/>
      <c r="BO103" s="155"/>
      <c r="BP103" s="155"/>
      <c r="BQ103" s="155"/>
      <c r="BR103" s="155"/>
      <c r="BS103" s="155"/>
      <c r="BT103" s="155"/>
      <c r="BU103" s="155"/>
      <c r="BV103" s="155"/>
      <c r="BW103" s="155"/>
      <c r="BX103" s="155"/>
      <c r="BY103" s="155"/>
      <c r="BZ103" s="155"/>
      <c r="CA103" s="155"/>
      <c r="CB103" s="155"/>
      <c r="CC103" s="155"/>
      <c r="CD103" s="155"/>
      <c r="CE103" s="155"/>
      <c r="CF103" s="155"/>
      <c r="CG103" s="155"/>
      <c r="CH103" s="155"/>
      <c r="CI103" s="155"/>
      <c r="CJ103" s="155"/>
      <c r="CK103" s="155"/>
      <c r="CL103" s="155"/>
      <c r="CM103" s="155"/>
      <c r="CN103" s="155"/>
      <c r="CO103" s="155"/>
      <c r="CP103" s="155"/>
      <c r="CQ103" s="155"/>
      <c r="CR103" s="155"/>
      <c r="CS103" s="155"/>
      <c r="CT103" s="155"/>
      <c r="CU103" s="155"/>
      <c r="CV103" s="155"/>
      <c r="CW103" s="155"/>
    </row>
    <row r="104" spans="1:101" x14ac:dyDescent="0.2">
      <c r="A104" s="179"/>
      <c r="B104" s="179"/>
      <c r="C104" s="233"/>
      <c r="D104" s="233"/>
      <c r="E104" s="233"/>
      <c r="F104" s="233"/>
      <c r="G104" s="233"/>
      <c r="H104" s="233"/>
      <c r="I104" s="233"/>
      <c r="J104" s="233"/>
      <c r="K104" s="233"/>
      <c r="L104" s="233"/>
      <c r="M104" s="233"/>
      <c r="N104" s="233"/>
      <c r="O104" s="233"/>
      <c r="P104" s="233"/>
      <c r="Q104" s="233"/>
      <c r="R104" s="233"/>
      <c r="S104" s="233"/>
      <c r="T104" s="233"/>
      <c r="U104" s="233"/>
      <c r="V104" s="233"/>
      <c r="W104" s="233"/>
      <c r="X104" s="233"/>
      <c r="Y104" s="233"/>
      <c r="Z104" s="233"/>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c r="BU104" s="155"/>
      <c r="BV104" s="155"/>
      <c r="BW104" s="155"/>
      <c r="BX104" s="155"/>
      <c r="BY104" s="155"/>
      <c r="BZ104" s="155"/>
      <c r="CA104" s="155"/>
      <c r="CB104" s="155"/>
      <c r="CC104" s="155"/>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row>
    <row r="105" spans="1:101" x14ac:dyDescent="0.2">
      <c r="A105" s="179"/>
      <c r="B105" s="179"/>
      <c r="C105" s="233"/>
      <c r="D105" s="233"/>
      <c r="E105" s="233"/>
      <c r="F105" s="233"/>
      <c r="G105" s="233"/>
      <c r="H105" s="233"/>
      <c r="I105" s="233"/>
      <c r="J105" s="233"/>
      <c r="K105" s="233"/>
      <c r="L105" s="233"/>
      <c r="M105" s="233"/>
      <c r="N105" s="233"/>
      <c r="O105" s="233"/>
      <c r="P105" s="233"/>
      <c r="Q105" s="233"/>
      <c r="R105" s="233"/>
      <c r="S105" s="233"/>
      <c r="T105" s="233"/>
      <c r="U105" s="233"/>
      <c r="V105" s="233"/>
      <c r="W105" s="233"/>
      <c r="X105" s="233"/>
      <c r="Y105" s="233"/>
      <c r="Z105" s="233"/>
      <c r="AA105" s="155"/>
      <c r="AB105" s="155"/>
      <c r="AC105" s="155"/>
      <c r="AD105" s="155"/>
      <c r="AE105" s="155"/>
      <c r="AF105" s="155"/>
      <c r="AG105" s="155"/>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c r="BI105" s="155"/>
      <c r="BJ105" s="155"/>
      <c r="BK105" s="155"/>
      <c r="BL105" s="155"/>
      <c r="BM105" s="155"/>
      <c r="BN105" s="155"/>
      <c r="BO105" s="155"/>
      <c r="BP105" s="155"/>
      <c r="BQ105" s="155"/>
      <c r="BR105" s="155"/>
      <c r="BS105" s="155"/>
      <c r="BT105" s="155"/>
      <c r="BU105" s="155"/>
      <c r="BV105" s="155"/>
      <c r="BW105" s="155"/>
      <c r="BX105" s="155"/>
      <c r="BY105" s="155"/>
      <c r="BZ105" s="155"/>
      <c r="CA105" s="155"/>
      <c r="CB105" s="155"/>
      <c r="CC105" s="155"/>
      <c r="CD105" s="155"/>
      <c r="CE105" s="155"/>
      <c r="CF105" s="155"/>
      <c r="CG105" s="155"/>
      <c r="CH105" s="155"/>
      <c r="CI105" s="155"/>
      <c r="CJ105" s="155"/>
      <c r="CK105" s="155"/>
      <c r="CL105" s="155"/>
      <c r="CM105" s="155"/>
      <c r="CN105" s="155"/>
      <c r="CO105" s="155"/>
      <c r="CP105" s="155"/>
      <c r="CQ105" s="155"/>
      <c r="CR105" s="155"/>
      <c r="CS105" s="155"/>
      <c r="CT105" s="155"/>
      <c r="CU105" s="155"/>
      <c r="CV105" s="155"/>
      <c r="CW105" s="155"/>
    </row>
    <row r="106" spans="1:101" x14ac:dyDescent="0.2">
      <c r="A106" s="179"/>
      <c r="B106" s="179"/>
      <c r="C106" s="233"/>
      <c r="D106" s="233"/>
      <c r="E106" s="233"/>
      <c r="F106" s="233"/>
      <c r="G106" s="233"/>
      <c r="H106" s="233"/>
      <c r="I106" s="233"/>
      <c r="J106" s="233"/>
      <c r="K106" s="233"/>
      <c r="L106" s="233"/>
      <c r="M106" s="233"/>
      <c r="N106" s="233"/>
      <c r="O106" s="233"/>
      <c r="P106" s="233"/>
      <c r="Q106" s="233"/>
      <c r="R106" s="233"/>
      <c r="S106" s="233"/>
      <c r="T106" s="233"/>
      <c r="U106" s="233"/>
      <c r="V106" s="233"/>
      <c r="W106" s="233"/>
      <c r="X106" s="233"/>
      <c r="Y106" s="233"/>
      <c r="Z106" s="233"/>
      <c r="AA106" s="155"/>
      <c r="AB106" s="155"/>
      <c r="AC106" s="155"/>
      <c r="AD106" s="155"/>
      <c r="AE106" s="155"/>
      <c r="AF106" s="155"/>
      <c r="AG106" s="155"/>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c r="BI106" s="155"/>
      <c r="BJ106" s="155"/>
      <c r="BK106" s="155"/>
      <c r="BL106" s="155"/>
      <c r="BM106" s="155"/>
      <c r="BN106" s="155"/>
      <c r="BO106" s="155"/>
      <c r="BP106" s="155"/>
      <c r="BQ106" s="155"/>
      <c r="BR106" s="155"/>
      <c r="BS106" s="155"/>
      <c r="BT106" s="155"/>
      <c r="BU106" s="155"/>
      <c r="BV106" s="155"/>
      <c r="BW106" s="155"/>
      <c r="BX106" s="155"/>
      <c r="BY106" s="155"/>
      <c r="BZ106" s="155"/>
      <c r="CA106" s="155"/>
      <c r="CB106" s="155"/>
      <c r="CC106" s="155"/>
      <c r="CD106" s="155"/>
      <c r="CE106" s="155"/>
      <c r="CF106" s="155"/>
      <c r="CG106" s="155"/>
      <c r="CH106" s="155"/>
      <c r="CI106" s="155"/>
      <c r="CJ106" s="155"/>
      <c r="CK106" s="155"/>
      <c r="CL106" s="155"/>
      <c r="CM106" s="155"/>
      <c r="CN106" s="155"/>
      <c r="CO106" s="155"/>
      <c r="CP106" s="155"/>
      <c r="CQ106" s="155"/>
      <c r="CR106" s="155"/>
      <c r="CS106" s="155"/>
      <c r="CT106" s="155"/>
      <c r="CU106" s="155"/>
      <c r="CV106" s="155"/>
      <c r="CW106" s="155"/>
    </row>
    <row r="107" spans="1:101" x14ac:dyDescent="0.2">
      <c r="A107" s="179"/>
      <c r="B107" s="179"/>
      <c r="C107" s="233"/>
      <c r="D107" s="233"/>
      <c r="E107" s="233"/>
      <c r="F107" s="233"/>
      <c r="G107" s="233"/>
      <c r="H107" s="233"/>
      <c r="I107" s="233"/>
      <c r="J107" s="233"/>
      <c r="K107" s="233"/>
      <c r="L107" s="233"/>
      <c r="M107" s="233"/>
      <c r="N107" s="233"/>
      <c r="O107" s="233"/>
      <c r="P107" s="233"/>
      <c r="Q107" s="233"/>
      <c r="R107" s="233"/>
      <c r="S107" s="233"/>
      <c r="T107" s="233"/>
      <c r="U107" s="233"/>
      <c r="V107" s="233"/>
      <c r="W107" s="233"/>
      <c r="X107" s="233"/>
      <c r="Y107" s="233"/>
      <c r="Z107" s="233"/>
      <c r="AA107" s="155"/>
      <c r="AB107" s="155"/>
      <c r="AC107" s="155"/>
      <c r="AD107" s="155"/>
      <c r="AE107" s="155"/>
      <c r="AF107" s="155"/>
      <c r="AG107" s="155"/>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c r="BI107" s="155"/>
      <c r="BJ107" s="155"/>
      <c r="BK107" s="155"/>
      <c r="BL107" s="155"/>
      <c r="BM107" s="155"/>
      <c r="BN107" s="155"/>
      <c r="BO107" s="155"/>
      <c r="BP107" s="155"/>
      <c r="BQ107" s="155"/>
      <c r="BR107" s="155"/>
      <c r="BS107" s="155"/>
      <c r="BT107" s="155"/>
      <c r="BU107" s="155"/>
      <c r="BV107" s="155"/>
      <c r="BW107" s="155"/>
      <c r="BX107" s="155"/>
      <c r="BY107" s="155"/>
      <c r="BZ107" s="155"/>
      <c r="CA107" s="155"/>
      <c r="CB107" s="155"/>
      <c r="CC107" s="155"/>
      <c r="CD107" s="155"/>
      <c r="CE107" s="155"/>
      <c r="CF107" s="155"/>
      <c r="CG107" s="155"/>
      <c r="CH107" s="155"/>
      <c r="CI107" s="155"/>
      <c r="CJ107" s="155"/>
      <c r="CK107" s="155"/>
      <c r="CL107" s="155"/>
      <c r="CM107" s="155"/>
      <c r="CN107" s="155"/>
      <c r="CO107" s="155"/>
      <c r="CP107" s="155"/>
      <c r="CQ107" s="155"/>
      <c r="CR107" s="155"/>
      <c r="CS107" s="155"/>
      <c r="CT107" s="155"/>
      <c r="CU107" s="155"/>
      <c r="CV107" s="155"/>
      <c r="CW107" s="155"/>
    </row>
    <row r="108" spans="1:101" x14ac:dyDescent="0.2">
      <c r="A108" s="179"/>
      <c r="B108" s="179"/>
      <c r="C108" s="233"/>
      <c r="D108" s="233"/>
      <c r="E108" s="233"/>
      <c r="F108" s="233"/>
      <c r="G108" s="233"/>
      <c r="H108" s="233"/>
      <c r="I108" s="233"/>
      <c r="J108" s="233"/>
      <c r="K108" s="233"/>
      <c r="L108" s="233"/>
      <c r="M108" s="233"/>
      <c r="N108" s="233"/>
      <c r="O108" s="233"/>
      <c r="P108" s="233"/>
      <c r="Q108" s="233"/>
      <c r="R108" s="233"/>
      <c r="S108" s="233"/>
      <c r="T108" s="233"/>
      <c r="U108" s="233"/>
      <c r="V108" s="233"/>
      <c r="W108" s="233"/>
      <c r="X108" s="233"/>
      <c r="Y108" s="233"/>
      <c r="Z108" s="233"/>
      <c r="AA108" s="155"/>
      <c r="AB108" s="155"/>
      <c r="AC108" s="155"/>
      <c r="AD108" s="155"/>
      <c r="AE108" s="155"/>
      <c r="AF108" s="155"/>
      <c r="AG108" s="155"/>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c r="BI108" s="155"/>
      <c r="BJ108" s="155"/>
      <c r="BK108" s="155"/>
      <c r="BL108" s="155"/>
      <c r="BM108" s="155"/>
      <c r="BN108" s="155"/>
      <c r="BO108" s="155"/>
      <c r="BP108" s="155"/>
      <c r="BQ108" s="155"/>
      <c r="BR108" s="155"/>
      <c r="BS108" s="155"/>
      <c r="BT108" s="155"/>
      <c r="BU108" s="155"/>
      <c r="BV108" s="155"/>
      <c r="BW108" s="155"/>
      <c r="BX108" s="155"/>
      <c r="BY108" s="155"/>
      <c r="BZ108" s="155"/>
      <c r="CA108" s="155"/>
      <c r="CB108" s="155"/>
      <c r="CC108" s="155"/>
      <c r="CD108" s="155"/>
      <c r="CE108" s="155"/>
      <c r="CF108" s="155"/>
      <c r="CG108" s="155"/>
      <c r="CH108" s="155"/>
      <c r="CI108" s="155"/>
      <c r="CJ108" s="155"/>
      <c r="CK108" s="155"/>
      <c r="CL108" s="155"/>
      <c r="CM108" s="155"/>
      <c r="CN108" s="155"/>
      <c r="CO108" s="155"/>
      <c r="CP108" s="155"/>
      <c r="CQ108" s="155"/>
      <c r="CR108" s="155"/>
      <c r="CS108" s="155"/>
      <c r="CT108" s="155"/>
      <c r="CU108" s="155"/>
      <c r="CV108" s="155"/>
      <c r="CW108" s="155"/>
    </row>
    <row r="109" spans="1:101" x14ac:dyDescent="0.2">
      <c r="A109" s="179"/>
      <c r="B109" s="179"/>
      <c r="C109" s="233"/>
      <c r="D109" s="233"/>
      <c r="E109" s="233"/>
      <c r="F109" s="233"/>
      <c r="G109" s="233"/>
      <c r="H109" s="233"/>
      <c r="I109" s="233"/>
      <c r="J109" s="233"/>
      <c r="K109" s="233"/>
      <c r="L109" s="233"/>
      <c r="M109" s="233"/>
      <c r="N109" s="233"/>
      <c r="O109" s="233"/>
      <c r="P109" s="233"/>
      <c r="Q109" s="233"/>
      <c r="R109" s="233"/>
      <c r="S109" s="233"/>
      <c r="T109" s="233"/>
      <c r="U109" s="233"/>
      <c r="V109" s="233"/>
      <c r="W109" s="233"/>
      <c r="X109" s="233"/>
      <c r="Y109" s="233"/>
      <c r="Z109" s="233"/>
      <c r="AA109" s="155"/>
      <c r="AB109" s="155"/>
      <c r="AC109" s="155"/>
      <c r="AD109" s="155"/>
      <c r="AE109" s="155"/>
      <c r="AF109" s="155"/>
      <c r="AG109" s="155"/>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c r="BI109" s="155"/>
      <c r="BJ109" s="155"/>
      <c r="BK109" s="155"/>
      <c r="BL109" s="155"/>
      <c r="BM109" s="155"/>
      <c r="BN109" s="155"/>
      <c r="BO109" s="155"/>
      <c r="BP109" s="155"/>
      <c r="BQ109" s="155"/>
      <c r="BR109" s="155"/>
      <c r="BS109" s="155"/>
      <c r="BT109" s="155"/>
      <c r="BU109" s="155"/>
      <c r="BV109" s="155"/>
      <c r="BW109" s="155"/>
      <c r="BX109" s="155"/>
      <c r="BY109" s="155"/>
      <c r="BZ109" s="155"/>
      <c r="CA109" s="155"/>
      <c r="CB109" s="155"/>
      <c r="CC109" s="155"/>
      <c r="CD109" s="155"/>
      <c r="CE109" s="155"/>
      <c r="CF109" s="155"/>
      <c r="CG109" s="155"/>
      <c r="CH109" s="155"/>
      <c r="CI109" s="155"/>
      <c r="CJ109" s="155"/>
      <c r="CK109" s="155"/>
      <c r="CL109" s="155"/>
      <c r="CM109" s="155"/>
      <c r="CN109" s="155"/>
      <c r="CO109" s="155"/>
      <c r="CP109" s="155"/>
      <c r="CQ109" s="155"/>
      <c r="CR109" s="155"/>
      <c r="CS109" s="155"/>
      <c r="CT109" s="155"/>
      <c r="CU109" s="155"/>
      <c r="CV109" s="155"/>
      <c r="CW109" s="155"/>
    </row>
    <row r="110" spans="1:101" x14ac:dyDescent="0.2">
      <c r="A110" s="179"/>
      <c r="B110" s="179"/>
      <c r="C110" s="233"/>
      <c r="D110" s="233"/>
      <c r="E110" s="233"/>
      <c r="F110" s="233"/>
      <c r="G110" s="233"/>
      <c r="H110" s="233"/>
      <c r="I110" s="233"/>
      <c r="J110" s="233"/>
      <c r="K110" s="233"/>
      <c r="L110" s="233"/>
      <c r="M110" s="233"/>
      <c r="N110" s="233"/>
      <c r="O110" s="233"/>
      <c r="P110" s="233"/>
      <c r="Q110" s="233"/>
      <c r="R110" s="233"/>
      <c r="S110" s="233"/>
      <c r="T110" s="233"/>
      <c r="U110" s="233"/>
      <c r="V110" s="233"/>
      <c r="W110" s="233"/>
      <c r="X110" s="233"/>
      <c r="Y110" s="233"/>
      <c r="Z110" s="233"/>
      <c r="AA110" s="155"/>
      <c r="AB110" s="155"/>
      <c r="AC110" s="155"/>
      <c r="AD110" s="155"/>
      <c r="AE110" s="155"/>
      <c r="AF110" s="155"/>
      <c r="AG110" s="155"/>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c r="BI110" s="155"/>
      <c r="BJ110" s="155"/>
      <c r="BK110" s="155"/>
      <c r="BL110" s="155"/>
      <c r="BM110" s="155"/>
      <c r="BN110" s="155"/>
      <c r="BO110" s="155"/>
      <c r="BP110" s="155"/>
      <c r="BQ110" s="155"/>
      <c r="BR110" s="155"/>
      <c r="BS110" s="155"/>
      <c r="BT110" s="155"/>
      <c r="BU110" s="155"/>
      <c r="BV110" s="155"/>
      <c r="BW110" s="155"/>
      <c r="BX110" s="155"/>
      <c r="BY110" s="155"/>
      <c r="BZ110" s="155"/>
      <c r="CA110" s="155"/>
      <c r="CB110" s="155"/>
      <c r="CC110" s="155"/>
      <c r="CD110" s="155"/>
      <c r="CE110" s="155"/>
      <c r="CF110" s="155"/>
      <c r="CG110" s="155"/>
      <c r="CH110" s="155"/>
      <c r="CI110" s="155"/>
      <c r="CJ110" s="155"/>
      <c r="CK110" s="155"/>
      <c r="CL110" s="155"/>
      <c r="CM110" s="155"/>
      <c r="CN110" s="155"/>
      <c r="CO110" s="155"/>
      <c r="CP110" s="155"/>
      <c r="CQ110" s="155"/>
      <c r="CR110" s="155"/>
      <c r="CS110" s="155"/>
      <c r="CT110" s="155"/>
      <c r="CU110" s="155"/>
      <c r="CV110" s="155"/>
      <c r="CW110" s="155"/>
    </row>
    <row r="111" spans="1:101" x14ac:dyDescent="0.2">
      <c r="A111" s="179"/>
      <c r="B111" s="179"/>
      <c r="C111" s="179"/>
      <c r="D111" s="179"/>
      <c r="E111" s="233"/>
      <c r="F111" s="233"/>
      <c r="G111" s="233"/>
      <c r="H111" s="233"/>
      <c r="I111" s="233"/>
      <c r="J111" s="233"/>
      <c r="K111" s="233"/>
      <c r="L111" s="233"/>
      <c r="M111" s="233"/>
      <c r="N111" s="233"/>
      <c r="O111" s="233"/>
      <c r="P111" s="233"/>
      <c r="Q111" s="233"/>
      <c r="R111" s="233"/>
      <c r="S111" s="233"/>
      <c r="T111" s="233"/>
      <c r="U111" s="233"/>
      <c r="V111" s="233"/>
      <c r="W111" s="233"/>
      <c r="X111" s="233"/>
      <c r="Y111" s="233"/>
      <c r="Z111" s="233"/>
      <c r="AA111" s="155"/>
      <c r="AB111" s="155"/>
      <c r="AC111" s="155"/>
      <c r="AD111" s="155"/>
      <c r="AE111" s="155"/>
      <c r="AF111" s="155"/>
      <c r="AG111" s="155"/>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c r="BI111" s="155"/>
      <c r="BJ111" s="155"/>
      <c r="BK111" s="155"/>
      <c r="BL111" s="155"/>
      <c r="BM111" s="155"/>
      <c r="BN111" s="155"/>
      <c r="BO111" s="155"/>
      <c r="BP111" s="155"/>
      <c r="BQ111" s="155"/>
      <c r="BR111" s="155"/>
      <c r="BS111" s="155"/>
      <c r="BT111" s="155"/>
      <c r="BU111" s="155"/>
      <c r="BV111" s="155"/>
      <c r="BW111" s="155"/>
      <c r="BX111" s="155"/>
      <c r="BY111" s="155"/>
      <c r="BZ111" s="155"/>
      <c r="CA111" s="155"/>
      <c r="CB111" s="155"/>
      <c r="CC111" s="155"/>
      <c r="CD111" s="155"/>
      <c r="CE111" s="155"/>
      <c r="CF111" s="155"/>
      <c r="CG111" s="155"/>
      <c r="CH111" s="155"/>
      <c r="CI111" s="155"/>
      <c r="CJ111" s="155"/>
      <c r="CK111" s="155"/>
      <c r="CL111" s="155"/>
      <c r="CM111" s="155"/>
      <c r="CN111" s="155"/>
      <c r="CO111" s="155"/>
      <c r="CP111" s="155"/>
      <c r="CQ111" s="155"/>
      <c r="CR111" s="155"/>
      <c r="CS111" s="155"/>
      <c r="CT111" s="155"/>
      <c r="CU111" s="155"/>
      <c r="CV111" s="155"/>
      <c r="CW111" s="155"/>
    </row>
    <row r="112" spans="1:101" x14ac:dyDescent="0.2">
      <c r="A112" s="179"/>
      <c r="B112" s="179"/>
      <c r="C112" s="179"/>
      <c r="D112" s="179"/>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155"/>
      <c r="AB112" s="155"/>
      <c r="AC112" s="155"/>
      <c r="AD112" s="155"/>
      <c r="AE112" s="155"/>
      <c r="AF112" s="155"/>
      <c r="AG112" s="155"/>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c r="BI112" s="155"/>
      <c r="BJ112" s="155"/>
      <c r="BK112" s="155"/>
      <c r="BL112" s="155"/>
      <c r="BM112" s="155"/>
      <c r="BN112" s="155"/>
      <c r="BO112" s="155"/>
      <c r="BP112" s="155"/>
      <c r="BQ112" s="155"/>
      <c r="BR112" s="155"/>
      <c r="BS112" s="155"/>
      <c r="BT112" s="155"/>
      <c r="BU112" s="155"/>
      <c r="BV112" s="155"/>
      <c r="BW112" s="155"/>
      <c r="BX112" s="155"/>
      <c r="BY112" s="155"/>
      <c r="BZ112" s="155"/>
      <c r="CA112" s="155"/>
      <c r="CB112" s="155"/>
      <c r="CC112" s="155"/>
      <c r="CD112" s="155"/>
      <c r="CE112" s="155"/>
      <c r="CF112" s="155"/>
      <c r="CG112" s="155"/>
      <c r="CH112" s="155"/>
      <c r="CI112" s="155"/>
      <c r="CJ112" s="155"/>
      <c r="CK112" s="155"/>
      <c r="CL112" s="155"/>
      <c r="CM112" s="155"/>
      <c r="CN112" s="155"/>
      <c r="CO112" s="155"/>
      <c r="CP112" s="155"/>
      <c r="CQ112" s="155"/>
      <c r="CR112" s="155"/>
      <c r="CS112" s="155"/>
      <c r="CT112" s="155"/>
      <c r="CU112" s="155"/>
      <c r="CV112" s="155"/>
      <c r="CW112" s="155"/>
    </row>
    <row r="113" spans="1:101" x14ac:dyDescent="0.2">
      <c r="A113" s="179"/>
      <c r="B113" s="179"/>
      <c r="C113" s="179"/>
      <c r="D113" s="179"/>
      <c r="E113" s="233"/>
      <c r="F113" s="233"/>
      <c r="G113" s="233"/>
      <c r="H113" s="233"/>
      <c r="I113" s="233"/>
      <c r="J113" s="233"/>
      <c r="K113" s="233"/>
      <c r="L113" s="233"/>
      <c r="M113" s="233"/>
      <c r="N113" s="233"/>
      <c r="O113" s="233"/>
      <c r="P113" s="233"/>
      <c r="Q113" s="233"/>
      <c r="R113" s="233"/>
      <c r="S113" s="233"/>
      <c r="T113" s="233"/>
      <c r="U113" s="233"/>
      <c r="V113" s="233"/>
      <c r="W113" s="233"/>
      <c r="X113" s="233"/>
      <c r="Y113" s="233"/>
      <c r="Z113" s="233"/>
      <c r="AA113" s="155"/>
      <c r="AB113" s="155"/>
      <c r="AC113" s="155"/>
      <c r="AD113" s="155"/>
      <c r="AE113" s="155"/>
      <c r="AF113" s="155"/>
      <c r="AG113" s="155"/>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c r="BI113" s="155"/>
      <c r="BJ113" s="155"/>
      <c r="BK113" s="155"/>
      <c r="BL113" s="155"/>
      <c r="BM113" s="155"/>
      <c r="BN113" s="155"/>
      <c r="BO113" s="155"/>
      <c r="BP113" s="155"/>
      <c r="BQ113" s="155"/>
      <c r="BR113" s="155"/>
      <c r="BS113" s="155"/>
      <c r="BT113" s="155"/>
      <c r="BU113" s="155"/>
      <c r="BV113" s="155"/>
      <c r="BW113" s="155"/>
      <c r="BX113" s="155"/>
      <c r="BY113" s="155"/>
      <c r="BZ113" s="155"/>
      <c r="CA113" s="155"/>
      <c r="CB113" s="155"/>
      <c r="CC113" s="155"/>
      <c r="CD113" s="155"/>
      <c r="CE113" s="155"/>
      <c r="CF113" s="155"/>
      <c r="CG113" s="155"/>
      <c r="CH113" s="155"/>
      <c r="CI113" s="155"/>
      <c r="CJ113" s="155"/>
      <c r="CK113" s="155"/>
      <c r="CL113" s="155"/>
      <c r="CM113" s="155"/>
      <c r="CN113" s="155"/>
      <c r="CO113" s="155"/>
      <c r="CP113" s="155"/>
      <c r="CQ113" s="155"/>
      <c r="CR113" s="155"/>
      <c r="CS113" s="155"/>
      <c r="CT113" s="155"/>
      <c r="CU113" s="155"/>
      <c r="CV113" s="155"/>
      <c r="CW113" s="155"/>
    </row>
    <row r="114" spans="1:101" x14ac:dyDescent="0.2">
      <c r="A114" s="179"/>
      <c r="B114" s="179"/>
      <c r="C114" s="179"/>
      <c r="D114" s="179"/>
      <c r="E114" s="233"/>
      <c r="F114" s="233"/>
      <c r="G114" s="233"/>
      <c r="H114" s="233"/>
      <c r="I114" s="233"/>
      <c r="J114" s="233"/>
      <c r="K114" s="233"/>
      <c r="L114" s="233"/>
      <c r="M114" s="233"/>
      <c r="N114" s="233"/>
      <c r="O114" s="233"/>
      <c r="P114" s="233"/>
      <c r="Q114" s="233"/>
      <c r="R114" s="233"/>
      <c r="S114" s="233"/>
      <c r="T114" s="233"/>
      <c r="U114" s="233"/>
      <c r="V114" s="233"/>
      <c r="W114" s="233"/>
      <c r="X114" s="233"/>
      <c r="Y114" s="233"/>
      <c r="Z114" s="233"/>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c r="BI114" s="155"/>
      <c r="BJ114" s="155"/>
      <c r="BK114" s="155"/>
      <c r="BL114" s="155"/>
      <c r="BM114" s="155"/>
      <c r="BN114" s="155"/>
      <c r="BO114" s="155"/>
      <c r="BP114" s="155"/>
      <c r="BQ114" s="155"/>
      <c r="BR114" s="155"/>
      <c r="BS114" s="155"/>
      <c r="BT114" s="155"/>
      <c r="BU114" s="155"/>
      <c r="BV114" s="155"/>
      <c r="BW114" s="155"/>
      <c r="BX114" s="155"/>
      <c r="BY114" s="155"/>
      <c r="BZ114" s="155"/>
      <c r="CA114" s="155"/>
      <c r="CB114" s="155"/>
      <c r="CC114" s="155"/>
      <c r="CD114" s="155"/>
      <c r="CE114" s="155"/>
      <c r="CF114" s="155"/>
      <c r="CG114" s="155"/>
      <c r="CH114" s="155"/>
      <c r="CI114" s="155"/>
      <c r="CJ114" s="155"/>
      <c r="CK114" s="155"/>
      <c r="CL114" s="155"/>
      <c r="CM114" s="155"/>
      <c r="CN114" s="155"/>
      <c r="CO114" s="155"/>
      <c r="CP114" s="155"/>
      <c r="CQ114" s="155"/>
      <c r="CR114" s="155"/>
      <c r="CS114" s="155"/>
      <c r="CT114" s="155"/>
      <c r="CU114" s="155"/>
      <c r="CV114" s="155"/>
      <c r="CW114" s="155"/>
    </row>
    <row r="115" spans="1:101" x14ac:dyDescent="0.2">
      <c r="A115" s="179"/>
      <c r="B115" s="179"/>
      <c r="C115" s="179"/>
      <c r="D115" s="179"/>
      <c r="E115" s="233"/>
      <c r="F115" s="233"/>
      <c r="G115" s="233"/>
      <c r="H115" s="233"/>
      <c r="I115" s="233"/>
      <c r="J115" s="233"/>
      <c r="K115" s="233"/>
      <c r="L115" s="233"/>
      <c r="M115" s="233"/>
      <c r="N115" s="233"/>
      <c r="O115" s="233"/>
      <c r="P115" s="233"/>
      <c r="Q115" s="233"/>
      <c r="R115" s="233"/>
      <c r="S115" s="233"/>
      <c r="T115" s="233"/>
      <c r="U115" s="233"/>
      <c r="V115" s="233"/>
      <c r="W115" s="233"/>
      <c r="X115" s="233"/>
      <c r="Y115" s="233"/>
      <c r="Z115" s="233"/>
      <c r="AA115" s="155"/>
      <c r="AB115" s="155"/>
      <c r="AC115" s="155"/>
      <c r="AD115" s="155"/>
      <c r="AE115" s="155"/>
      <c r="AF115" s="155"/>
      <c r="AG115" s="155"/>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c r="BI115" s="155"/>
      <c r="BJ115" s="155"/>
      <c r="BK115" s="155"/>
      <c r="BL115" s="155"/>
      <c r="BM115" s="155"/>
      <c r="BN115" s="155"/>
      <c r="BO115" s="155"/>
      <c r="BP115" s="155"/>
      <c r="BQ115" s="155"/>
      <c r="BR115" s="155"/>
      <c r="BS115" s="155"/>
      <c r="BT115" s="155"/>
      <c r="BU115" s="155"/>
      <c r="BV115" s="155"/>
      <c r="BW115" s="155"/>
      <c r="BX115" s="155"/>
      <c r="BY115" s="155"/>
      <c r="BZ115" s="155"/>
      <c r="CA115" s="155"/>
      <c r="CB115" s="155"/>
      <c r="CC115" s="155"/>
      <c r="CD115" s="155"/>
      <c r="CE115" s="155"/>
      <c r="CF115" s="155"/>
      <c r="CG115" s="155"/>
      <c r="CH115" s="155"/>
      <c r="CI115" s="155"/>
      <c r="CJ115" s="155"/>
      <c r="CK115" s="155"/>
      <c r="CL115" s="155"/>
      <c r="CM115" s="155"/>
      <c r="CN115" s="155"/>
      <c r="CO115" s="155"/>
      <c r="CP115" s="155"/>
      <c r="CQ115" s="155"/>
      <c r="CR115" s="155"/>
      <c r="CS115" s="155"/>
      <c r="CT115" s="155"/>
      <c r="CU115" s="155"/>
      <c r="CV115" s="155"/>
      <c r="CW115" s="155"/>
    </row>
    <row r="116" spans="1:101" x14ac:dyDescent="0.2">
      <c r="A116" s="179"/>
      <c r="B116" s="179"/>
      <c r="C116" s="179"/>
      <c r="D116" s="179"/>
      <c r="E116" s="233"/>
      <c r="F116" s="233"/>
      <c r="G116" s="233"/>
      <c r="H116" s="233"/>
      <c r="I116" s="233"/>
      <c r="J116" s="233"/>
      <c r="K116" s="233"/>
      <c r="L116" s="233"/>
      <c r="M116" s="233"/>
      <c r="N116" s="233"/>
      <c r="O116" s="233"/>
      <c r="P116" s="233"/>
      <c r="Q116" s="233"/>
      <c r="R116" s="233"/>
      <c r="S116" s="233"/>
      <c r="T116" s="233"/>
      <c r="U116" s="233"/>
      <c r="V116" s="233"/>
      <c r="W116" s="233"/>
      <c r="X116" s="233"/>
      <c r="Y116" s="233"/>
      <c r="Z116" s="233"/>
      <c r="AA116" s="155"/>
      <c r="AB116" s="155"/>
      <c r="AC116" s="155"/>
      <c r="AD116" s="155"/>
      <c r="AE116" s="155"/>
      <c r="AF116" s="155"/>
      <c r="AG116" s="155"/>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c r="BI116" s="155"/>
      <c r="BJ116" s="155"/>
      <c r="BK116" s="155"/>
      <c r="BL116" s="155"/>
      <c r="BM116" s="155"/>
      <c r="BN116" s="155"/>
      <c r="BO116" s="155"/>
      <c r="BP116" s="155"/>
      <c r="BQ116" s="155"/>
      <c r="BR116" s="155"/>
      <c r="BS116" s="155"/>
      <c r="BT116" s="155"/>
      <c r="BU116" s="155"/>
      <c r="BV116" s="155"/>
      <c r="BW116" s="155"/>
      <c r="BX116" s="155"/>
      <c r="BY116" s="155"/>
      <c r="BZ116" s="155"/>
      <c r="CA116" s="155"/>
      <c r="CB116" s="155"/>
      <c r="CC116" s="155"/>
      <c r="CD116" s="155"/>
      <c r="CE116" s="155"/>
      <c r="CF116" s="155"/>
      <c r="CG116" s="155"/>
      <c r="CH116" s="155"/>
      <c r="CI116" s="155"/>
      <c r="CJ116" s="155"/>
      <c r="CK116" s="155"/>
      <c r="CL116" s="155"/>
      <c r="CM116" s="155"/>
      <c r="CN116" s="155"/>
      <c r="CO116" s="155"/>
      <c r="CP116" s="155"/>
      <c r="CQ116" s="155"/>
      <c r="CR116" s="155"/>
      <c r="CS116" s="155"/>
      <c r="CT116" s="155"/>
      <c r="CU116" s="155"/>
      <c r="CV116" s="155"/>
      <c r="CW116" s="155"/>
    </row>
    <row r="117" spans="1:101" x14ac:dyDescent="0.2">
      <c r="A117" s="179"/>
      <c r="B117" s="179"/>
      <c r="C117" s="179"/>
      <c r="D117" s="179"/>
      <c r="E117" s="233"/>
      <c r="F117" s="233"/>
      <c r="G117" s="233"/>
      <c r="H117" s="233"/>
      <c r="I117" s="233"/>
      <c r="J117" s="233"/>
      <c r="K117" s="233"/>
      <c r="L117" s="233"/>
      <c r="M117" s="233"/>
      <c r="N117" s="233"/>
      <c r="O117" s="233"/>
      <c r="P117" s="233"/>
      <c r="Q117" s="233"/>
      <c r="R117" s="233"/>
      <c r="S117" s="233"/>
      <c r="T117" s="233"/>
      <c r="U117" s="233"/>
      <c r="V117" s="233"/>
      <c r="W117" s="233"/>
      <c r="X117" s="233"/>
      <c r="Y117" s="233"/>
      <c r="Z117" s="233"/>
      <c r="AA117" s="155"/>
      <c r="AB117" s="155"/>
      <c r="AC117" s="155"/>
      <c r="AD117" s="155"/>
      <c r="AE117" s="155"/>
      <c r="AF117" s="155"/>
      <c r="AG117" s="155"/>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c r="BI117" s="155"/>
      <c r="BJ117" s="155"/>
      <c r="BK117" s="155"/>
      <c r="BL117" s="155"/>
      <c r="BM117" s="155"/>
      <c r="BN117" s="155"/>
      <c r="BO117" s="155"/>
      <c r="BP117" s="155"/>
      <c r="BQ117" s="155"/>
      <c r="BR117" s="155"/>
      <c r="BS117" s="155"/>
      <c r="BT117" s="155"/>
      <c r="BU117" s="155"/>
      <c r="BV117" s="155"/>
      <c r="BW117" s="155"/>
      <c r="BX117" s="155"/>
      <c r="BY117" s="155"/>
      <c r="BZ117" s="155"/>
      <c r="CA117" s="155"/>
      <c r="CB117" s="155"/>
      <c r="CC117" s="155"/>
      <c r="CD117" s="155"/>
      <c r="CE117" s="155"/>
      <c r="CF117" s="155"/>
      <c r="CG117" s="155"/>
      <c r="CH117" s="155"/>
      <c r="CI117" s="155"/>
      <c r="CJ117" s="155"/>
      <c r="CK117" s="155"/>
      <c r="CL117" s="155"/>
      <c r="CM117" s="155"/>
      <c r="CN117" s="155"/>
      <c r="CO117" s="155"/>
      <c r="CP117" s="155"/>
      <c r="CQ117" s="155"/>
      <c r="CR117" s="155"/>
      <c r="CS117" s="155"/>
      <c r="CT117" s="155"/>
      <c r="CU117" s="155"/>
      <c r="CV117" s="155"/>
      <c r="CW117" s="155"/>
    </row>
    <row r="118" spans="1:101" x14ac:dyDescent="0.2">
      <c r="A118" s="179"/>
      <c r="B118" s="179"/>
      <c r="C118" s="179"/>
      <c r="D118" s="179"/>
      <c r="E118" s="233"/>
      <c r="F118" s="233"/>
      <c r="G118" s="233"/>
      <c r="H118" s="233"/>
      <c r="I118" s="233"/>
      <c r="J118" s="233"/>
      <c r="K118" s="233"/>
      <c r="L118" s="233"/>
      <c r="M118" s="233"/>
      <c r="N118" s="233"/>
      <c r="O118" s="233"/>
      <c r="P118" s="233"/>
      <c r="Q118" s="233"/>
      <c r="R118" s="233"/>
      <c r="S118" s="233"/>
      <c r="T118" s="233"/>
      <c r="U118" s="233"/>
      <c r="V118" s="233"/>
      <c r="W118" s="233"/>
      <c r="X118" s="233"/>
      <c r="Y118" s="233"/>
      <c r="Z118" s="233"/>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c r="BU118" s="155"/>
      <c r="BV118" s="155"/>
      <c r="BW118" s="155"/>
      <c r="BX118" s="155"/>
      <c r="BY118" s="155"/>
      <c r="BZ118" s="155"/>
      <c r="CA118" s="155"/>
      <c r="CB118" s="155"/>
      <c r="CC118" s="155"/>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row>
    <row r="119" spans="1:101" x14ac:dyDescent="0.2">
      <c r="A119" s="179"/>
      <c r="B119" s="179"/>
      <c r="C119" s="179"/>
      <c r="D119" s="179"/>
      <c r="E119" s="233"/>
      <c r="F119" s="233"/>
      <c r="G119" s="233"/>
      <c r="H119" s="233"/>
      <c r="I119" s="233"/>
      <c r="J119" s="233"/>
      <c r="K119" s="233"/>
      <c r="L119" s="233"/>
      <c r="M119" s="233"/>
      <c r="N119" s="233"/>
      <c r="O119" s="233"/>
      <c r="P119" s="233"/>
      <c r="Q119" s="233"/>
      <c r="R119" s="233"/>
      <c r="S119" s="233"/>
      <c r="T119" s="233"/>
      <c r="U119" s="233"/>
      <c r="V119" s="233"/>
      <c r="W119" s="233"/>
      <c r="X119" s="233"/>
      <c r="Y119" s="233"/>
      <c r="Z119" s="233"/>
      <c r="AA119" s="155"/>
      <c r="AB119" s="155"/>
      <c r="AC119" s="155"/>
      <c r="AD119" s="155"/>
      <c r="AE119" s="155"/>
      <c r="AF119" s="155"/>
      <c r="AG119" s="155"/>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c r="BI119" s="155"/>
      <c r="BJ119" s="155"/>
      <c r="BK119" s="155"/>
      <c r="BL119" s="155"/>
      <c r="BM119" s="155"/>
      <c r="BN119" s="155"/>
      <c r="BO119" s="155"/>
      <c r="BP119" s="155"/>
      <c r="BQ119" s="155"/>
      <c r="BR119" s="155"/>
      <c r="BS119" s="155"/>
      <c r="BT119" s="155"/>
      <c r="BU119" s="155"/>
      <c r="BV119" s="155"/>
      <c r="BW119" s="155"/>
      <c r="BX119" s="155"/>
      <c r="BY119" s="155"/>
      <c r="BZ119" s="155"/>
      <c r="CA119" s="155"/>
      <c r="CB119" s="155"/>
      <c r="CC119" s="155"/>
      <c r="CD119" s="155"/>
      <c r="CE119" s="155"/>
      <c r="CF119" s="155"/>
      <c r="CG119" s="155"/>
      <c r="CH119" s="155"/>
      <c r="CI119" s="155"/>
      <c r="CJ119" s="155"/>
      <c r="CK119" s="155"/>
      <c r="CL119" s="155"/>
      <c r="CM119" s="155"/>
      <c r="CN119" s="155"/>
      <c r="CO119" s="155"/>
      <c r="CP119" s="155"/>
      <c r="CQ119" s="155"/>
      <c r="CR119" s="155"/>
      <c r="CS119" s="155"/>
      <c r="CT119" s="155"/>
      <c r="CU119" s="155"/>
      <c r="CV119" s="155"/>
      <c r="CW119" s="155"/>
    </row>
    <row r="120" spans="1:101" x14ac:dyDescent="0.2">
      <c r="A120" s="179"/>
      <c r="B120" s="179"/>
      <c r="C120" s="179"/>
      <c r="D120" s="179"/>
      <c r="E120" s="233"/>
      <c r="F120" s="233"/>
      <c r="G120" s="233"/>
      <c r="H120" s="233"/>
      <c r="I120" s="233"/>
      <c r="J120" s="233"/>
      <c r="K120" s="233"/>
      <c r="L120" s="233"/>
      <c r="M120" s="233"/>
      <c r="N120" s="233"/>
      <c r="O120" s="233"/>
      <c r="P120" s="233"/>
      <c r="Q120" s="233"/>
      <c r="R120" s="233"/>
      <c r="S120" s="233"/>
      <c r="T120" s="233"/>
      <c r="U120" s="233"/>
      <c r="V120" s="233"/>
      <c r="W120" s="233"/>
      <c r="X120" s="233"/>
      <c r="Y120" s="233"/>
      <c r="Z120" s="233"/>
      <c r="AA120" s="155"/>
      <c r="AB120" s="155"/>
      <c r="AC120" s="155"/>
      <c r="AD120" s="155"/>
      <c r="AE120" s="155"/>
      <c r="AF120" s="155"/>
      <c r="AG120" s="155"/>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c r="BI120" s="155"/>
      <c r="BJ120" s="155"/>
      <c r="BK120" s="155"/>
      <c r="BL120" s="155"/>
      <c r="BM120" s="155"/>
      <c r="BN120" s="155"/>
      <c r="BO120" s="155"/>
      <c r="BP120" s="155"/>
      <c r="BQ120" s="155"/>
      <c r="BR120" s="155"/>
      <c r="BS120" s="155"/>
      <c r="BT120" s="155"/>
      <c r="BU120" s="155"/>
      <c r="BV120" s="155"/>
      <c r="BW120" s="155"/>
      <c r="BX120" s="155"/>
      <c r="BY120" s="155"/>
      <c r="BZ120" s="155"/>
      <c r="CA120" s="155"/>
      <c r="CB120" s="155"/>
      <c r="CC120" s="155"/>
      <c r="CD120" s="155"/>
      <c r="CE120" s="155"/>
      <c r="CF120" s="155"/>
      <c r="CG120" s="155"/>
      <c r="CH120" s="155"/>
      <c r="CI120" s="155"/>
      <c r="CJ120" s="155"/>
      <c r="CK120" s="155"/>
      <c r="CL120" s="155"/>
      <c r="CM120" s="155"/>
      <c r="CN120" s="155"/>
      <c r="CO120" s="155"/>
      <c r="CP120" s="155"/>
      <c r="CQ120" s="155"/>
      <c r="CR120" s="155"/>
      <c r="CS120" s="155"/>
      <c r="CT120" s="155"/>
      <c r="CU120" s="155"/>
      <c r="CV120" s="155"/>
      <c r="CW120" s="155"/>
    </row>
    <row r="121" spans="1:101" x14ac:dyDescent="0.2">
      <c r="A121" s="179"/>
      <c r="B121" s="179"/>
      <c r="C121" s="179"/>
      <c r="D121" s="179"/>
      <c r="E121" s="233"/>
      <c r="F121" s="233"/>
      <c r="G121" s="233"/>
      <c r="H121" s="233"/>
      <c r="I121" s="233"/>
      <c r="J121" s="233"/>
      <c r="K121" s="233"/>
      <c r="L121" s="233"/>
      <c r="M121" s="233"/>
      <c r="N121" s="233"/>
      <c r="O121" s="233"/>
      <c r="P121" s="233"/>
      <c r="Q121" s="233"/>
      <c r="R121" s="233"/>
      <c r="S121" s="233"/>
      <c r="T121" s="233"/>
      <c r="U121" s="233"/>
      <c r="V121" s="233"/>
      <c r="W121" s="233"/>
      <c r="X121" s="233"/>
      <c r="Y121" s="233"/>
      <c r="Z121" s="233"/>
      <c r="AA121" s="155"/>
      <c r="AB121" s="155"/>
      <c r="AC121" s="155"/>
      <c r="AD121" s="155"/>
      <c r="AE121" s="155"/>
      <c r="AF121" s="155"/>
      <c r="AG121" s="155"/>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c r="BI121" s="155"/>
      <c r="BJ121" s="155"/>
      <c r="BK121" s="155"/>
      <c r="BL121" s="155"/>
      <c r="BM121" s="155"/>
      <c r="BN121" s="155"/>
      <c r="BO121" s="155"/>
      <c r="BP121" s="155"/>
      <c r="BQ121" s="155"/>
      <c r="BR121" s="155"/>
      <c r="BS121" s="155"/>
      <c r="BT121" s="155"/>
      <c r="BU121" s="155"/>
      <c r="BV121" s="155"/>
      <c r="BW121" s="155"/>
      <c r="BX121" s="155"/>
      <c r="BY121" s="155"/>
      <c r="BZ121" s="155"/>
      <c r="CA121" s="155"/>
      <c r="CB121" s="155"/>
      <c r="CC121" s="155"/>
      <c r="CD121" s="155"/>
      <c r="CE121" s="155"/>
      <c r="CF121" s="155"/>
      <c r="CG121" s="155"/>
      <c r="CH121" s="155"/>
      <c r="CI121" s="155"/>
      <c r="CJ121" s="155"/>
      <c r="CK121" s="155"/>
      <c r="CL121" s="155"/>
      <c r="CM121" s="155"/>
      <c r="CN121" s="155"/>
      <c r="CO121" s="155"/>
      <c r="CP121" s="155"/>
      <c r="CQ121" s="155"/>
      <c r="CR121" s="155"/>
      <c r="CS121" s="155"/>
      <c r="CT121" s="155"/>
      <c r="CU121" s="155"/>
      <c r="CV121" s="155"/>
      <c r="CW121" s="155"/>
    </row>
    <row r="122" spans="1:101" x14ac:dyDescent="0.2">
      <c r="A122" s="179"/>
      <c r="B122" s="179"/>
      <c r="C122" s="179"/>
      <c r="D122" s="179"/>
      <c r="E122" s="233"/>
      <c r="F122" s="233"/>
      <c r="G122" s="233"/>
      <c r="H122" s="233"/>
      <c r="I122" s="233"/>
      <c r="J122" s="233"/>
      <c r="K122" s="233"/>
      <c r="L122" s="233"/>
      <c r="M122" s="233"/>
      <c r="N122" s="233"/>
      <c r="O122" s="233"/>
      <c r="P122" s="233"/>
      <c r="Q122" s="233"/>
      <c r="R122" s="233"/>
      <c r="S122" s="233"/>
      <c r="T122" s="233"/>
      <c r="U122" s="233"/>
      <c r="V122" s="233"/>
      <c r="W122" s="233"/>
      <c r="X122" s="233"/>
      <c r="Y122" s="233"/>
      <c r="Z122" s="233"/>
      <c r="AA122" s="155"/>
      <c r="AB122" s="155"/>
      <c r="AC122" s="155"/>
      <c r="AD122" s="155"/>
      <c r="AE122" s="155"/>
      <c r="AF122" s="155"/>
      <c r="AG122" s="155"/>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c r="BI122" s="155"/>
      <c r="BJ122" s="155"/>
      <c r="BK122" s="155"/>
      <c r="BL122" s="155"/>
      <c r="BM122" s="155"/>
      <c r="BN122" s="155"/>
      <c r="BO122" s="155"/>
      <c r="BP122" s="155"/>
      <c r="BQ122" s="155"/>
      <c r="BR122" s="155"/>
      <c r="BS122" s="155"/>
      <c r="BT122" s="155"/>
      <c r="BU122" s="155"/>
      <c r="BV122" s="155"/>
      <c r="BW122" s="155"/>
      <c r="BX122" s="155"/>
      <c r="BY122" s="155"/>
      <c r="BZ122" s="155"/>
      <c r="CA122" s="155"/>
      <c r="CB122" s="155"/>
      <c r="CC122" s="155"/>
      <c r="CD122" s="155"/>
      <c r="CE122" s="155"/>
      <c r="CF122" s="155"/>
      <c r="CG122" s="155"/>
      <c r="CH122" s="155"/>
      <c r="CI122" s="155"/>
      <c r="CJ122" s="155"/>
      <c r="CK122" s="155"/>
      <c r="CL122" s="155"/>
      <c r="CM122" s="155"/>
      <c r="CN122" s="155"/>
      <c r="CO122" s="155"/>
      <c r="CP122" s="155"/>
      <c r="CQ122" s="155"/>
      <c r="CR122" s="155"/>
      <c r="CS122" s="155"/>
      <c r="CT122" s="155"/>
      <c r="CU122" s="155"/>
      <c r="CV122" s="155"/>
      <c r="CW122" s="155"/>
    </row>
    <row r="123" spans="1:101" x14ac:dyDescent="0.2">
      <c r="A123" s="179"/>
      <c r="B123" s="179"/>
      <c r="C123" s="179"/>
      <c r="D123" s="179"/>
      <c r="E123" s="233"/>
      <c r="F123" s="233"/>
      <c r="G123" s="233"/>
      <c r="H123" s="233"/>
      <c r="I123" s="233"/>
      <c r="J123" s="233"/>
      <c r="K123" s="233"/>
      <c r="L123" s="233"/>
      <c r="M123" s="233"/>
      <c r="N123" s="233"/>
      <c r="O123" s="233"/>
      <c r="P123" s="233"/>
      <c r="Q123" s="233"/>
      <c r="R123" s="233"/>
      <c r="S123" s="233"/>
      <c r="T123" s="233"/>
      <c r="U123" s="233"/>
      <c r="V123" s="233"/>
      <c r="W123" s="233"/>
      <c r="X123" s="233"/>
      <c r="Y123" s="233"/>
      <c r="Z123" s="233"/>
      <c r="AA123" s="155"/>
      <c r="AB123" s="155"/>
      <c r="AC123" s="155"/>
      <c r="AD123" s="155"/>
      <c r="AE123" s="155"/>
      <c r="AF123" s="155"/>
      <c r="AG123" s="155"/>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c r="BI123" s="155"/>
      <c r="BJ123" s="155"/>
      <c r="BK123" s="155"/>
      <c r="BL123" s="155"/>
      <c r="BM123" s="155"/>
      <c r="BN123" s="155"/>
      <c r="BO123" s="155"/>
      <c r="BP123" s="155"/>
      <c r="BQ123" s="155"/>
      <c r="BR123" s="155"/>
      <c r="BS123" s="155"/>
      <c r="BT123" s="155"/>
      <c r="BU123" s="155"/>
      <c r="BV123" s="155"/>
      <c r="BW123" s="155"/>
      <c r="BX123" s="155"/>
      <c r="BY123" s="155"/>
      <c r="BZ123" s="155"/>
      <c r="CA123" s="155"/>
      <c r="CB123" s="155"/>
      <c r="CC123" s="155"/>
      <c r="CD123" s="155"/>
      <c r="CE123" s="155"/>
      <c r="CF123" s="155"/>
      <c r="CG123" s="155"/>
      <c r="CH123" s="155"/>
      <c r="CI123" s="155"/>
      <c r="CJ123" s="155"/>
      <c r="CK123" s="155"/>
      <c r="CL123" s="155"/>
      <c r="CM123" s="155"/>
      <c r="CN123" s="155"/>
      <c r="CO123" s="155"/>
      <c r="CP123" s="155"/>
      <c r="CQ123" s="155"/>
      <c r="CR123" s="155"/>
      <c r="CS123" s="155"/>
      <c r="CT123" s="155"/>
      <c r="CU123" s="155"/>
      <c r="CV123" s="155"/>
      <c r="CW123" s="155"/>
    </row>
    <row r="124" spans="1:101" x14ac:dyDescent="0.2">
      <c r="A124" s="179"/>
      <c r="B124" s="179"/>
      <c r="C124" s="179"/>
      <c r="D124" s="179"/>
      <c r="E124" s="233"/>
      <c r="F124" s="233"/>
      <c r="G124" s="233"/>
      <c r="H124" s="233"/>
      <c r="I124" s="233"/>
      <c r="J124" s="233"/>
      <c r="K124" s="233"/>
      <c r="L124" s="233"/>
      <c r="M124" s="233"/>
      <c r="N124" s="233"/>
      <c r="O124" s="233"/>
      <c r="P124" s="233"/>
      <c r="Q124" s="233"/>
      <c r="R124" s="233"/>
      <c r="S124" s="233"/>
      <c r="T124" s="233"/>
      <c r="U124" s="233"/>
      <c r="V124" s="233"/>
      <c r="W124" s="233"/>
      <c r="X124" s="233"/>
      <c r="Y124" s="233"/>
      <c r="Z124" s="233"/>
      <c r="AA124" s="155"/>
      <c r="AB124" s="155"/>
      <c r="AC124" s="155"/>
      <c r="AD124" s="155"/>
      <c r="AE124" s="155"/>
      <c r="AF124" s="155"/>
      <c r="AG124" s="155"/>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c r="BI124" s="155"/>
      <c r="BJ124" s="155"/>
      <c r="BK124" s="155"/>
      <c r="BL124" s="155"/>
      <c r="BM124" s="155"/>
      <c r="BN124" s="155"/>
      <c r="BO124" s="155"/>
      <c r="BP124" s="155"/>
      <c r="BQ124" s="155"/>
      <c r="BR124" s="155"/>
      <c r="BS124" s="155"/>
      <c r="BT124" s="155"/>
      <c r="BU124" s="155"/>
      <c r="BV124" s="155"/>
      <c r="BW124" s="155"/>
      <c r="BX124" s="155"/>
      <c r="BY124" s="155"/>
      <c r="BZ124" s="155"/>
      <c r="CA124" s="155"/>
      <c r="CB124" s="155"/>
      <c r="CC124" s="155"/>
      <c r="CD124" s="155"/>
      <c r="CE124" s="155"/>
      <c r="CF124" s="155"/>
      <c r="CG124" s="155"/>
      <c r="CH124" s="155"/>
      <c r="CI124" s="155"/>
      <c r="CJ124" s="155"/>
      <c r="CK124" s="155"/>
      <c r="CL124" s="155"/>
      <c r="CM124" s="155"/>
      <c r="CN124" s="155"/>
      <c r="CO124" s="155"/>
      <c r="CP124" s="155"/>
      <c r="CQ124" s="155"/>
      <c r="CR124" s="155"/>
      <c r="CS124" s="155"/>
      <c r="CT124" s="155"/>
      <c r="CU124" s="155"/>
      <c r="CV124" s="155"/>
      <c r="CW124" s="155"/>
    </row>
    <row r="125" spans="1:101" x14ac:dyDescent="0.2">
      <c r="A125" s="179"/>
      <c r="B125" s="179"/>
      <c r="C125" s="179"/>
      <c r="D125" s="179"/>
      <c r="E125" s="233"/>
      <c r="F125" s="233"/>
      <c r="G125" s="233"/>
      <c r="H125" s="233"/>
      <c r="I125" s="233"/>
      <c r="J125" s="233"/>
      <c r="K125" s="233"/>
      <c r="L125" s="233"/>
      <c r="M125" s="233"/>
      <c r="N125" s="233"/>
      <c r="O125" s="233"/>
      <c r="P125" s="233"/>
      <c r="Q125" s="233"/>
      <c r="R125" s="233"/>
      <c r="S125" s="233"/>
      <c r="T125" s="233"/>
      <c r="U125" s="233"/>
      <c r="V125" s="233"/>
      <c r="W125" s="233"/>
      <c r="X125" s="233"/>
      <c r="Y125" s="233"/>
      <c r="Z125" s="233"/>
      <c r="AA125" s="155"/>
      <c r="AB125" s="155"/>
      <c r="AC125" s="155"/>
      <c r="AD125" s="155"/>
      <c r="AE125" s="155"/>
      <c r="AF125" s="155"/>
      <c r="AG125" s="155"/>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c r="BI125" s="155"/>
      <c r="BJ125" s="155"/>
      <c r="BK125" s="155"/>
      <c r="BL125" s="155"/>
      <c r="BM125" s="155"/>
      <c r="BN125" s="155"/>
      <c r="BO125" s="155"/>
      <c r="BP125" s="155"/>
      <c r="BQ125" s="155"/>
      <c r="BR125" s="155"/>
      <c r="BS125" s="155"/>
      <c r="BT125" s="155"/>
      <c r="BU125" s="155"/>
      <c r="BV125" s="155"/>
      <c r="BW125" s="155"/>
      <c r="BX125" s="155"/>
      <c r="BY125" s="155"/>
      <c r="BZ125" s="155"/>
      <c r="CA125" s="155"/>
      <c r="CB125" s="155"/>
      <c r="CC125" s="155"/>
      <c r="CD125" s="155"/>
      <c r="CE125" s="155"/>
      <c r="CF125" s="155"/>
      <c r="CG125" s="155"/>
      <c r="CH125" s="155"/>
      <c r="CI125" s="155"/>
      <c r="CJ125" s="155"/>
      <c r="CK125" s="155"/>
      <c r="CL125" s="155"/>
      <c r="CM125" s="155"/>
      <c r="CN125" s="155"/>
      <c r="CO125" s="155"/>
      <c r="CP125" s="155"/>
      <c r="CQ125" s="155"/>
      <c r="CR125" s="155"/>
      <c r="CS125" s="155"/>
      <c r="CT125" s="155"/>
      <c r="CU125" s="155"/>
      <c r="CV125" s="155"/>
      <c r="CW125" s="155"/>
    </row>
    <row r="126" spans="1:101" x14ac:dyDescent="0.2">
      <c r="A126" s="179"/>
      <c r="B126" s="179"/>
      <c r="C126" s="179"/>
      <c r="D126" s="179"/>
      <c r="E126" s="233"/>
      <c r="F126" s="233"/>
      <c r="G126" s="233"/>
      <c r="H126" s="233"/>
      <c r="I126" s="233"/>
      <c r="J126" s="233"/>
      <c r="K126" s="233"/>
      <c r="L126" s="233"/>
      <c r="M126" s="233"/>
      <c r="N126" s="233"/>
      <c r="O126" s="233"/>
      <c r="P126" s="233"/>
      <c r="Q126" s="233"/>
      <c r="R126" s="233"/>
      <c r="S126" s="233"/>
      <c r="T126" s="233"/>
      <c r="U126" s="233"/>
      <c r="V126" s="233"/>
      <c r="W126" s="233"/>
      <c r="X126" s="233"/>
      <c r="Y126" s="233"/>
      <c r="Z126" s="233"/>
      <c r="AA126" s="155"/>
      <c r="AB126" s="155"/>
      <c r="AC126" s="155"/>
      <c r="AD126" s="155"/>
      <c r="AE126" s="155"/>
      <c r="AF126" s="155"/>
      <c r="AG126" s="155"/>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c r="BI126" s="155"/>
      <c r="BJ126" s="155"/>
      <c r="BK126" s="155"/>
      <c r="BL126" s="155"/>
      <c r="BM126" s="155"/>
      <c r="BN126" s="155"/>
      <c r="BO126" s="155"/>
      <c r="BP126" s="155"/>
      <c r="BQ126" s="155"/>
      <c r="BR126" s="155"/>
      <c r="BS126" s="155"/>
      <c r="BT126" s="155"/>
      <c r="BU126" s="155"/>
      <c r="BV126" s="155"/>
      <c r="BW126" s="155"/>
      <c r="BX126" s="155"/>
      <c r="BY126" s="155"/>
      <c r="BZ126" s="155"/>
      <c r="CA126" s="155"/>
      <c r="CB126" s="155"/>
      <c r="CC126" s="155"/>
      <c r="CD126" s="155"/>
      <c r="CE126" s="155"/>
      <c r="CF126" s="155"/>
      <c r="CG126" s="155"/>
      <c r="CH126" s="155"/>
      <c r="CI126" s="155"/>
      <c r="CJ126" s="155"/>
      <c r="CK126" s="155"/>
      <c r="CL126" s="155"/>
      <c r="CM126" s="155"/>
      <c r="CN126" s="155"/>
      <c r="CO126" s="155"/>
      <c r="CP126" s="155"/>
      <c r="CQ126" s="155"/>
      <c r="CR126" s="155"/>
      <c r="CS126" s="155"/>
      <c r="CT126" s="155"/>
      <c r="CU126" s="155"/>
      <c r="CV126" s="155"/>
      <c r="CW126" s="155"/>
    </row>
    <row r="127" spans="1:101" x14ac:dyDescent="0.2">
      <c r="A127" s="179"/>
      <c r="B127" s="179"/>
      <c r="C127" s="179"/>
      <c r="D127" s="179"/>
      <c r="E127" s="233"/>
      <c r="F127" s="233"/>
      <c r="G127" s="233"/>
      <c r="H127" s="233"/>
      <c r="I127" s="233"/>
      <c r="J127" s="233"/>
      <c r="K127" s="233"/>
      <c r="L127" s="233"/>
      <c r="M127" s="233"/>
      <c r="N127" s="233"/>
      <c r="O127" s="233"/>
      <c r="P127" s="233"/>
      <c r="Q127" s="233"/>
      <c r="R127" s="233"/>
      <c r="S127" s="233"/>
      <c r="T127" s="233"/>
      <c r="U127" s="233"/>
      <c r="V127" s="233"/>
      <c r="W127" s="233"/>
      <c r="X127" s="233"/>
      <c r="Y127" s="233"/>
      <c r="Z127" s="233"/>
      <c r="AA127" s="155"/>
      <c r="AB127" s="155"/>
      <c r="AC127" s="155"/>
      <c r="AD127" s="155"/>
      <c r="AE127" s="155"/>
      <c r="AF127" s="155"/>
      <c r="AG127" s="155"/>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c r="BI127" s="155"/>
      <c r="BJ127" s="155"/>
      <c r="BK127" s="155"/>
      <c r="BL127" s="155"/>
      <c r="BM127" s="155"/>
      <c r="BN127" s="155"/>
      <c r="BO127" s="155"/>
      <c r="BP127" s="155"/>
      <c r="BQ127" s="155"/>
      <c r="BR127" s="155"/>
      <c r="BS127" s="155"/>
      <c r="BT127" s="155"/>
      <c r="BU127" s="155"/>
      <c r="BV127" s="155"/>
      <c r="BW127" s="155"/>
      <c r="BX127" s="155"/>
      <c r="BY127" s="155"/>
      <c r="BZ127" s="155"/>
      <c r="CA127" s="155"/>
      <c r="CB127" s="155"/>
      <c r="CC127" s="155"/>
      <c r="CD127" s="155"/>
      <c r="CE127" s="155"/>
      <c r="CF127" s="155"/>
      <c r="CG127" s="155"/>
      <c r="CH127" s="155"/>
      <c r="CI127" s="155"/>
      <c r="CJ127" s="155"/>
      <c r="CK127" s="155"/>
      <c r="CL127" s="155"/>
      <c r="CM127" s="155"/>
      <c r="CN127" s="155"/>
      <c r="CO127" s="155"/>
      <c r="CP127" s="155"/>
      <c r="CQ127" s="155"/>
      <c r="CR127" s="155"/>
      <c r="CS127" s="155"/>
      <c r="CT127" s="155"/>
      <c r="CU127" s="155"/>
      <c r="CV127" s="155"/>
      <c r="CW127" s="155"/>
    </row>
    <row r="128" spans="1:101" x14ac:dyDescent="0.2">
      <c r="A128" s="179"/>
      <c r="B128" s="179"/>
      <c r="C128" s="179"/>
      <c r="D128" s="179"/>
      <c r="E128" s="233"/>
      <c r="F128" s="233"/>
      <c r="G128" s="233"/>
      <c r="H128" s="233"/>
      <c r="I128" s="233"/>
      <c r="J128" s="233"/>
      <c r="K128" s="233"/>
      <c r="L128" s="233"/>
      <c r="M128" s="233"/>
      <c r="N128" s="233"/>
      <c r="O128" s="233"/>
      <c r="P128" s="233"/>
      <c r="Q128" s="233"/>
      <c r="R128" s="233"/>
      <c r="S128" s="233"/>
      <c r="T128" s="233"/>
      <c r="U128" s="233"/>
      <c r="V128" s="233"/>
      <c r="W128" s="233"/>
      <c r="X128" s="233"/>
      <c r="Y128" s="233"/>
      <c r="Z128" s="233"/>
      <c r="AA128" s="155"/>
      <c r="AB128" s="155"/>
      <c r="AC128" s="155"/>
      <c r="AD128" s="155"/>
      <c r="AE128" s="155"/>
      <c r="AF128" s="155"/>
      <c r="AG128" s="155"/>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c r="BI128" s="155"/>
      <c r="BJ128" s="155"/>
      <c r="BK128" s="155"/>
      <c r="BL128" s="155"/>
      <c r="BM128" s="155"/>
      <c r="BN128" s="155"/>
      <c r="BO128" s="155"/>
      <c r="BP128" s="155"/>
      <c r="BQ128" s="155"/>
      <c r="BR128" s="155"/>
      <c r="BS128" s="155"/>
      <c r="BT128" s="155"/>
      <c r="BU128" s="155"/>
      <c r="BV128" s="155"/>
      <c r="BW128" s="155"/>
      <c r="BX128" s="155"/>
      <c r="BY128" s="155"/>
      <c r="BZ128" s="155"/>
      <c r="CA128" s="155"/>
      <c r="CB128" s="155"/>
      <c r="CC128" s="155"/>
      <c r="CD128" s="155"/>
      <c r="CE128" s="155"/>
      <c r="CF128" s="155"/>
      <c r="CG128" s="155"/>
      <c r="CH128" s="155"/>
      <c r="CI128" s="155"/>
      <c r="CJ128" s="155"/>
      <c r="CK128" s="155"/>
      <c r="CL128" s="155"/>
      <c r="CM128" s="155"/>
      <c r="CN128" s="155"/>
      <c r="CO128" s="155"/>
      <c r="CP128" s="155"/>
      <c r="CQ128" s="155"/>
      <c r="CR128" s="155"/>
      <c r="CS128" s="155"/>
      <c r="CT128" s="155"/>
      <c r="CU128" s="155"/>
      <c r="CV128" s="155"/>
      <c r="CW128" s="155"/>
    </row>
    <row r="129" spans="1:101" x14ac:dyDescent="0.2">
      <c r="A129" s="179"/>
      <c r="B129" s="179"/>
      <c r="C129" s="179"/>
      <c r="D129" s="179"/>
      <c r="E129" s="233"/>
      <c r="F129" s="233"/>
      <c r="G129" s="233"/>
      <c r="H129" s="233"/>
      <c r="I129" s="233"/>
      <c r="J129" s="233"/>
      <c r="K129" s="233"/>
      <c r="L129" s="233"/>
      <c r="M129" s="233"/>
      <c r="N129" s="233"/>
      <c r="O129" s="233"/>
      <c r="P129" s="233"/>
      <c r="Q129" s="233"/>
      <c r="R129" s="233"/>
      <c r="S129" s="233"/>
      <c r="T129" s="233"/>
      <c r="U129" s="233"/>
      <c r="V129" s="233"/>
      <c r="W129" s="233"/>
      <c r="X129" s="233"/>
      <c r="Y129" s="233"/>
      <c r="Z129" s="233"/>
      <c r="AA129" s="155"/>
      <c r="AB129" s="155"/>
      <c r="AC129" s="155"/>
      <c r="AD129" s="155"/>
      <c r="AE129" s="155"/>
      <c r="AF129" s="155"/>
      <c r="AG129" s="155"/>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c r="BI129" s="155"/>
      <c r="BJ129" s="155"/>
      <c r="BK129" s="155"/>
      <c r="BL129" s="155"/>
      <c r="BM129" s="155"/>
      <c r="BN129" s="155"/>
      <c r="BO129" s="155"/>
      <c r="BP129" s="155"/>
      <c r="BQ129" s="155"/>
      <c r="BR129" s="155"/>
      <c r="BS129" s="155"/>
      <c r="BT129" s="155"/>
      <c r="BU129" s="155"/>
      <c r="BV129" s="155"/>
      <c r="BW129" s="155"/>
      <c r="BX129" s="155"/>
      <c r="BY129" s="155"/>
      <c r="BZ129" s="155"/>
      <c r="CA129" s="155"/>
      <c r="CB129" s="155"/>
      <c r="CC129" s="155"/>
      <c r="CD129" s="155"/>
      <c r="CE129" s="155"/>
      <c r="CF129" s="155"/>
      <c r="CG129" s="155"/>
      <c r="CH129" s="155"/>
      <c r="CI129" s="155"/>
      <c r="CJ129" s="155"/>
      <c r="CK129" s="155"/>
      <c r="CL129" s="155"/>
      <c r="CM129" s="155"/>
      <c r="CN129" s="155"/>
      <c r="CO129" s="155"/>
      <c r="CP129" s="155"/>
      <c r="CQ129" s="155"/>
      <c r="CR129" s="155"/>
      <c r="CS129" s="155"/>
      <c r="CT129" s="155"/>
      <c r="CU129" s="155"/>
      <c r="CV129" s="155"/>
      <c r="CW129" s="155"/>
    </row>
    <row r="130" spans="1:101" x14ac:dyDescent="0.2">
      <c r="A130" s="179"/>
      <c r="B130" s="179"/>
      <c r="C130" s="179"/>
      <c r="D130" s="179"/>
      <c r="E130" s="233"/>
      <c r="F130" s="233"/>
      <c r="G130" s="233"/>
      <c r="H130" s="233"/>
      <c r="I130" s="233"/>
      <c r="J130" s="233"/>
      <c r="K130" s="233"/>
      <c r="L130" s="233"/>
      <c r="M130" s="233"/>
      <c r="N130" s="233"/>
      <c r="O130" s="233"/>
      <c r="P130" s="233"/>
      <c r="Q130" s="233"/>
      <c r="R130" s="233"/>
      <c r="S130" s="233"/>
      <c r="T130" s="233"/>
      <c r="U130" s="233"/>
      <c r="V130" s="233"/>
      <c r="W130" s="233"/>
      <c r="X130" s="233"/>
      <c r="Y130" s="233"/>
      <c r="Z130" s="233"/>
      <c r="AA130" s="155"/>
      <c r="AB130" s="155"/>
      <c r="AC130" s="155"/>
      <c r="AD130" s="155"/>
      <c r="AE130" s="155"/>
      <c r="AF130" s="155"/>
      <c r="AG130" s="155"/>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c r="BI130" s="155"/>
      <c r="BJ130" s="155"/>
      <c r="BK130" s="155"/>
      <c r="BL130" s="155"/>
      <c r="BM130" s="155"/>
      <c r="BN130" s="155"/>
      <c r="BO130" s="155"/>
      <c r="BP130" s="155"/>
      <c r="BQ130" s="155"/>
      <c r="BR130" s="155"/>
      <c r="BS130" s="155"/>
      <c r="BT130" s="155"/>
      <c r="BU130" s="155"/>
      <c r="BV130" s="155"/>
      <c r="BW130" s="155"/>
      <c r="BX130" s="155"/>
      <c r="BY130" s="155"/>
      <c r="BZ130" s="155"/>
      <c r="CA130" s="155"/>
      <c r="CB130" s="155"/>
      <c r="CC130" s="155"/>
      <c r="CD130" s="155"/>
      <c r="CE130" s="155"/>
      <c r="CF130" s="155"/>
      <c r="CG130" s="155"/>
      <c r="CH130" s="155"/>
      <c r="CI130" s="155"/>
      <c r="CJ130" s="155"/>
      <c r="CK130" s="155"/>
      <c r="CL130" s="155"/>
      <c r="CM130" s="155"/>
      <c r="CN130" s="155"/>
      <c r="CO130" s="155"/>
      <c r="CP130" s="155"/>
      <c r="CQ130" s="155"/>
      <c r="CR130" s="155"/>
      <c r="CS130" s="155"/>
      <c r="CT130" s="155"/>
      <c r="CU130" s="155"/>
      <c r="CV130" s="155"/>
      <c r="CW130" s="155"/>
    </row>
    <row r="131" spans="1:101" x14ac:dyDescent="0.2">
      <c r="A131" s="179"/>
      <c r="B131" s="179"/>
      <c r="C131" s="179"/>
      <c r="D131" s="179"/>
      <c r="E131" s="233"/>
      <c r="F131" s="233"/>
      <c r="G131" s="233"/>
      <c r="H131" s="233"/>
      <c r="I131" s="233"/>
      <c r="J131" s="233"/>
      <c r="K131" s="233"/>
      <c r="L131" s="233"/>
      <c r="M131" s="233"/>
      <c r="N131" s="233"/>
      <c r="O131" s="233"/>
      <c r="P131" s="233"/>
      <c r="Q131" s="233"/>
      <c r="R131" s="233"/>
      <c r="S131" s="233"/>
      <c r="T131" s="233"/>
      <c r="U131" s="233"/>
      <c r="V131" s="233"/>
      <c r="W131" s="233"/>
      <c r="X131" s="233"/>
      <c r="Y131" s="233"/>
      <c r="Z131" s="233"/>
      <c r="AA131" s="155"/>
      <c r="AB131" s="155"/>
      <c r="AC131" s="155"/>
      <c r="AD131" s="155"/>
      <c r="AE131" s="155"/>
      <c r="AF131" s="155"/>
      <c r="AG131" s="155"/>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c r="BI131" s="155"/>
      <c r="BJ131" s="155"/>
      <c r="BK131" s="155"/>
      <c r="BL131" s="155"/>
      <c r="BM131" s="155"/>
      <c r="BN131" s="155"/>
      <c r="BO131" s="155"/>
      <c r="BP131" s="155"/>
      <c r="BQ131" s="155"/>
      <c r="BR131" s="155"/>
      <c r="BS131" s="155"/>
      <c r="BT131" s="155"/>
      <c r="BU131" s="155"/>
      <c r="BV131" s="155"/>
      <c r="BW131" s="155"/>
      <c r="BX131" s="155"/>
      <c r="BY131" s="155"/>
      <c r="BZ131" s="155"/>
      <c r="CA131" s="155"/>
      <c r="CB131" s="155"/>
      <c r="CC131" s="155"/>
      <c r="CD131" s="155"/>
      <c r="CE131" s="155"/>
      <c r="CF131" s="155"/>
      <c r="CG131" s="155"/>
      <c r="CH131" s="155"/>
      <c r="CI131" s="155"/>
      <c r="CJ131" s="155"/>
      <c r="CK131" s="155"/>
      <c r="CL131" s="155"/>
      <c r="CM131" s="155"/>
      <c r="CN131" s="155"/>
      <c r="CO131" s="155"/>
      <c r="CP131" s="155"/>
      <c r="CQ131" s="155"/>
      <c r="CR131" s="155"/>
      <c r="CS131" s="155"/>
      <c r="CT131" s="155"/>
      <c r="CU131" s="155"/>
      <c r="CV131" s="155"/>
      <c r="CW131" s="155"/>
    </row>
    <row r="132" spans="1:101" x14ac:dyDescent="0.2">
      <c r="A132" s="179"/>
      <c r="B132" s="179"/>
      <c r="C132" s="179"/>
      <c r="D132" s="179"/>
      <c r="E132" s="233"/>
      <c r="F132" s="233"/>
      <c r="G132" s="233"/>
      <c r="H132" s="233"/>
      <c r="I132" s="233"/>
      <c r="J132" s="233"/>
      <c r="K132" s="233"/>
      <c r="L132" s="233"/>
      <c r="M132" s="233"/>
      <c r="N132" s="233"/>
      <c r="O132" s="233"/>
      <c r="P132" s="233"/>
      <c r="Q132" s="233"/>
      <c r="R132" s="233"/>
      <c r="S132" s="233"/>
      <c r="T132" s="233"/>
      <c r="U132" s="233"/>
      <c r="V132" s="233"/>
      <c r="W132" s="233"/>
      <c r="X132" s="233"/>
      <c r="Y132" s="233"/>
      <c r="Z132" s="233"/>
      <c r="AA132" s="155"/>
      <c r="AB132" s="155"/>
      <c r="AC132" s="155"/>
      <c r="AD132" s="155"/>
      <c r="AE132" s="155"/>
      <c r="AF132" s="155"/>
      <c r="AG132" s="155"/>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c r="BI132" s="155"/>
      <c r="BJ132" s="155"/>
      <c r="BK132" s="155"/>
      <c r="BL132" s="155"/>
      <c r="BM132" s="155"/>
      <c r="BN132" s="155"/>
      <c r="BO132" s="155"/>
      <c r="BP132" s="155"/>
      <c r="BQ132" s="155"/>
      <c r="BR132" s="155"/>
      <c r="BS132" s="155"/>
      <c r="BT132" s="155"/>
      <c r="BU132" s="155"/>
      <c r="BV132" s="155"/>
      <c r="BW132" s="155"/>
      <c r="BX132" s="155"/>
      <c r="BY132" s="155"/>
      <c r="BZ132" s="155"/>
      <c r="CA132" s="155"/>
      <c r="CB132" s="155"/>
      <c r="CC132" s="155"/>
      <c r="CD132" s="155"/>
      <c r="CE132" s="155"/>
      <c r="CF132" s="155"/>
      <c r="CG132" s="155"/>
      <c r="CH132" s="155"/>
      <c r="CI132" s="155"/>
      <c r="CJ132" s="155"/>
      <c r="CK132" s="155"/>
      <c r="CL132" s="155"/>
      <c r="CM132" s="155"/>
      <c r="CN132" s="155"/>
      <c r="CO132" s="155"/>
      <c r="CP132" s="155"/>
      <c r="CQ132" s="155"/>
      <c r="CR132" s="155"/>
      <c r="CS132" s="155"/>
      <c r="CT132" s="155"/>
      <c r="CU132" s="155"/>
      <c r="CV132" s="155"/>
      <c r="CW132" s="155"/>
    </row>
    <row r="133" spans="1:101" x14ac:dyDescent="0.2">
      <c r="A133" s="179"/>
      <c r="B133" s="179"/>
      <c r="C133" s="179"/>
      <c r="D133" s="179"/>
      <c r="E133" s="233"/>
      <c r="F133" s="233"/>
      <c r="G133" s="233"/>
      <c r="H133" s="233"/>
      <c r="I133" s="233"/>
      <c r="J133" s="233"/>
      <c r="K133" s="233"/>
      <c r="L133" s="233"/>
      <c r="M133" s="233"/>
      <c r="N133" s="233"/>
      <c r="O133" s="233"/>
      <c r="P133" s="233"/>
      <c r="Q133" s="233"/>
      <c r="R133" s="233"/>
      <c r="S133" s="233"/>
      <c r="T133" s="233"/>
      <c r="U133" s="233"/>
      <c r="V133" s="233"/>
      <c r="W133" s="233"/>
      <c r="X133" s="233"/>
      <c r="Y133" s="233"/>
      <c r="Z133" s="233"/>
      <c r="AA133" s="155"/>
      <c r="AB133" s="155"/>
      <c r="AC133" s="155"/>
      <c r="AD133" s="155"/>
      <c r="AE133" s="155"/>
      <c r="AF133" s="155"/>
      <c r="AG133" s="155"/>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c r="BI133" s="155"/>
      <c r="BJ133" s="155"/>
      <c r="BK133" s="155"/>
      <c r="BL133" s="155"/>
      <c r="BM133" s="155"/>
      <c r="BN133" s="155"/>
      <c r="BO133" s="155"/>
      <c r="BP133" s="155"/>
      <c r="BQ133" s="155"/>
      <c r="BR133" s="155"/>
      <c r="BS133" s="155"/>
      <c r="BT133" s="155"/>
      <c r="BU133" s="155"/>
      <c r="BV133" s="155"/>
      <c r="BW133" s="155"/>
      <c r="BX133" s="155"/>
      <c r="BY133" s="155"/>
      <c r="BZ133" s="155"/>
      <c r="CA133" s="155"/>
      <c r="CB133" s="155"/>
      <c r="CC133" s="155"/>
      <c r="CD133" s="155"/>
      <c r="CE133" s="155"/>
      <c r="CF133" s="155"/>
      <c r="CG133" s="155"/>
      <c r="CH133" s="155"/>
      <c r="CI133" s="155"/>
      <c r="CJ133" s="155"/>
      <c r="CK133" s="155"/>
      <c r="CL133" s="155"/>
      <c r="CM133" s="155"/>
      <c r="CN133" s="155"/>
      <c r="CO133" s="155"/>
      <c r="CP133" s="155"/>
      <c r="CQ133" s="155"/>
      <c r="CR133" s="155"/>
      <c r="CS133" s="155"/>
      <c r="CT133" s="155"/>
      <c r="CU133" s="155"/>
      <c r="CV133" s="155"/>
      <c r="CW133" s="155"/>
    </row>
    <row r="134" spans="1:101" x14ac:dyDescent="0.2">
      <c r="A134" s="179"/>
      <c r="B134" s="179"/>
      <c r="C134" s="179"/>
      <c r="D134" s="179"/>
      <c r="E134" s="233"/>
      <c r="F134" s="233"/>
      <c r="G134" s="233"/>
      <c r="H134" s="233"/>
      <c r="I134" s="233"/>
      <c r="J134" s="233"/>
      <c r="K134" s="233"/>
      <c r="L134" s="233"/>
      <c r="M134" s="233"/>
      <c r="N134" s="233"/>
      <c r="O134" s="233"/>
      <c r="P134" s="233"/>
      <c r="Q134" s="233"/>
      <c r="R134" s="233"/>
      <c r="S134" s="233"/>
      <c r="T134" s="233"/>
      <c r="U134" s="233"/>
      <c r="V134" s="233"/>
      <c r="W134" s="233"/>
      <c r="X134" s="233"/>
      <c r="Y134" s="233"/>
      <c r="Z134" s="233"/>
      <c r="AA134" s="155"/>
      <c r="AB134" s="155"/>
      <c r="AC134" s="155"/>
      <c r="AD134" s="155"/>
      <c r="AE134" s="155"/>
      <c r="AF134" s="155"/>
      <c r="AG134" s="155"/>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c r="BI134" s="155"/>
      <c r="BJ134" s="155"/>
      <c r="BK134" s="155"/>
      <c r="BL134" s="155"/>
      <c r="BM134" s="155"/>
      <c r="BN134" s="155"/>
      <c r="BO134" s="155"/>
      <c r="BP134" s="155"/>
      <c r="BQ134" s="155"/>
      <c r="BR134" s="155"/>
      <c r="BS134" s="155"/>
      <c r="BT134" s="155"/>
      <c r="BU134" s="155"/>
      <c r="BV134" s="155"/>
      <c r="BW134" s="155"/>
      <c r="BX134" s="155"/>
      <c r="BY134" s="155"/>
      <c r="BZ134" s="155"/>
      <c r="CA134" s="155"/>
      <c r="CB134" s="155"/>
      <c r="CC134" s="155"/>
      <c r="CD134" s="155"/>
      <c r="CE134" s="155"/>
      <c r="CF134" s="155"/>
      <c r="CG134" s="155"/>
      <c r="CH134" s="155"/>
      <c r="CI134" s="155"/>
      <c r="CJ134" s="155"/>
      <c r="CK134" s="155"/>
      <c r="CL134" s="155"/>
      <c r="CM134" s="155"/>
      <c r="CN134" s="155"/>
      <c r="CO134" s="155"/>
      <c r="CP134" s="155"/>
      <c r="CQ134" s="155"/>
      <c r="CR134" s="155"/>
      <c r="CS134" s="155"/>
      <c r="CT134" s="155"/>
      <c r="CU134" s="155"/>
      <c r="CV134" s="155"/>
      <c r="CW134" s="155"/>
    </row>
    <row r="135" spans="1:101" x14ac:dyDescent="0.2">
      <c r="A135" s="179"/>
      <c r="B135" s="179"/>
      <c r="C135" s="179"/>
      <c r="D135" s="179"/>
      <c r="E135" s="233"/>
      <c r="F135" s="233"/>
      <c r="G135" s="233"/>
      <c r="H135" s="233"/>
      <c r="I135" s="233"/>
      <c r="J135" s="233"/>
      <c r="K135" s="233"/>
      <c r="L135" s="233"/>
      <c r="M135" s="233"/>
      <c r="N135" s="233"/>
      <c r="O135" s="233"/>
      <c r="P135" s="233"/>
      <c r="Q135" s="233"/>
      <c r="R135" s="233"/>
      <c r="S135" s="233"/>
      <c r="T135" s="233"/>
      <c r="U135" s="233"/>
      <c r="V135" s="233"/>
      <c r="W135" s="233"/>
      <c r="X135" s="233"/>
      <c r="Y135" s="233"/>
      <c r="Z135" s="233"/>
      <c r="AA135" s="155"/>
      <c r="AB135" s="155"/>
      <c r="AC135" s="155"/>
      <c r="AD135" s="155"/>
      <c r="AE135" s="155"/>
      <c r="AF135" s="155"/>
      <c r="AG135" s="155"/>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c r="BI135" s="155"/>
      <c r="BJ135" s="155"/>
      <c r="BK135" s="155"/>
      <c r="BL135" s="155"/>
      <c r="BM135" s="155"/>
      <c r="BN135" s="155"/>
      <c r="BO135" s="155"/>
      <c r="BP135" s="155"/>
      <c r="BQ135" s="155"/>
      <c r="BR135" s="155"/>
      <c r="BS135" s="155"/>
      <c r="BT135" s="155"/>
      <c r="BU135" s="155"/>
      <c r="BV135" s="155"/>
      <c r="BW135" s="155"/>
      <c r="BX135" s="155"/>
      <c r="BY135" s="155"/>
      <c r="BZ135" s="155"/>
      <c r="CA135" s="155"/>
      <c r="CB135" s="155"/>
      <c r="CC135" s="155"/>
      <c r="CD135" s="155"/>
      <c r="CE135" s="155"/>
      <c r="CF135" s="155"/>
      <c r="CG135" s="155"/>
      <c r="CH135" s="155"/>
      <c r="CI135" s="155"/>
      <c r="CJ135" s="155"/>
      <c r="CK135" s="155"/>
      <c r="CL135" s="155"/>
      <c r="CM135" s="155"/>
      <c r="CN135" s="155"/>
      <c r="CO135" s="155"/>
      <c r="CP135" s="155"/>
      <c r="CQ135" s="155"/>
      <c r="CR135" s="155"/>
      <c r="CS135" s="155"/>
      <c r="CT135" s="155"/>
      <c r="CU135" s="155"/>
      <c r="CV135" s="155"/>
      <c r="CW135" s="155"/>
    </row>
    <row r="136" spans="1:101" x14ac:dyDescent="0.2">
      <c r="A136" s="179"/>
      <c r="B136" s="179"/>
      <c r="C136" s="179"/>
      <c r="D136" s="179"/>
      <c r="E136" s="233"/>
      <c r="F136" s="233"/>
      <c r="G136" s="233"/>
      <c r="H136" s="233"/>
      <c r="I136" s="233"/>
      <c r="J136" s="233"/>
      <c r="K136" s="233"/>
      <c r="L136" s="233"/>
      <c r="M136" s="233"/>
      <c r="N136" s="233"/>
      <c r="O136" s="233"/>
      <c r="P136" s="233"/>
      <c r="Q136" s="233"/>
      <c r="R136" s="233"/>
      <c r="S136" s="233"/>
      <c r="T136" s="233"/>
      <c r="U136" s="233"/>
      <c r="V136" s="233"/>
      <c r="W136" s="233"/>
      <c r="X136" s="233"/>
      <c r="Y136" s="233"/>
      <c r="Z136" s="233"/>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row>
    <row r="137" spans="1:101" x14ac:dyDescent="0.2">
      <c r="A137" s="179"/>
      <c r="B137" s="179"/>
      <c r="C137" s="179"/>
      <c r="D137" s="179"/>
      <c r="E137" s="233"/>
      <c r="F137" s="233"/>
      <c r="G137" s="233"/>
      <c r="H137" s="233"/>
      <c r="I137" s="233"/>
      <c r="J137" s="233"/>
      <c r="K137" s="233"/>
      <c r="L137" s="233"/>
      <c r="M137" s="233"/>
      <c r="N137" s="233"/>
      <c r="O137" s="233"/>
      <c r="P137" s="233"/>
      <c r="Q137" s="233"/>
      <c r="R137" s="233"/>
      <c r="S137" s="233"/>
      <c r="T137" s="233"/>
      <c r="U137" s="233"/>
      <c r="V137" s="233"/>
      <c r="W137" s="233"/>
      <c r="X137" s="233"/>
      <c r="Y137" s="233"/>
      <c r="Z137" s="233"/>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55"/>
      <c r="CQ137" s="155"/>
      <c r="CR137" s="155"/>
      <c r="CS137" s="155"/>
      <c r="CT137" s="155"/>
      <c r="CU137" s="155"/>
      <c r="CV137" s="155"/>
      <c r="CW137" s="155"/>
    </row>
    <row r="138" spans="1:101" x14ac:dyDescent="0.2">
      <c r="A138" s="179"/>
      <c r="B138" s="179"/>
      <c r="C138" s="179"/>
      <c r="D138" s="179"/>
      <c r="E138" s="233"/>
      <c r="F138" s="233"/>
      <c r="G138" s="233"/>
      <c r="H138" s="233"/>
      <c r="I138" s="233"/>
      <c r="J138" s="233"/>
      <c r="K138" s="233"/>
      <c r="L138" s="233"/>
      <c r="M138" s="233"/>
      <c r="N138" s="233"/>
      <c r="O138" s="233"/>
      <c r="P138" s="233"/>
      <c r="Q138" s="233"/>
      <c r="R138" s="233"/>
      <c r="S138" s="233"/>
      <c r="T138" s="233"/>
      <c r="U138" s="233"/>
      <c r="V138" s="233"/>
      <c r="W138" s="233"/>
      <c r="X138" s="233"/>
      <c r="Y138" s="233"/>
      <c r="Z138" s="233"/>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55"/>
      <c r="CO138" s="155"/>
      <c r="CP138" s="155"/>
      <c r="CQ138" s="155"/>
      <c r="CR138" s="155"/>
      <c r="CS138" s="155"/>
      <c r="CT138" s="155"/>
      <c r="CU138" s="155"/>
      <c r="CV138" s="155"/>
      <c r="CW138" s="155"/>
    </row>
    <row r="139" spans="1:101" x14ac:dyDescent="0.2">
      <c r="A139" s="179"/>
      <c r="B139" s="179"/>
      <c r="C139" s="179"/>
      <c r="D139" s="179"/>
      <c r="E139" s="233"/>
      <c r="F139" s="233"/>
      <c r="G139" s="233"/>
      <c r="H139" s="233"/>
      <c r="I139" s="233"/>
      <c r="J139" s="233"/>
      <c r="K139" s="233"/>
      <c r="L139" s="233"/>
      <c r="M139" s="233"/>
      <c r="N139" s="233"/>
      <c r="O139" s="233"/>
      <c r="P139" s="233"/>
      <c r="Q139" s="233"/>
      <c r="R139" s="233"/>
      <c r="S139" s="233"/>
      <c r="T139" s="233"/>
      <c r="U139" s="233"/>
      <c r="V139" s="233"/>
      <c r="W139" s="233"/>
      <c r="X139" s="233"/>
      <c r="Y139" s="233"/>
      <c r="Z139" s="233"/>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55"/>
      <c r="CJ139" s="155"/>
      <c r="CK139" s="155"/>
      <c r="CL139" s="155"/>
      <c r="CM139" s="155"/>
      <c r="CN139" s="155"/>
      <c r="CO139" s="155"/>
      <c r="CP139" s="155"/>
      <c r="CQ139" s="155"/>
      <c r="CR139" s="155"/>
      <c r="CS139" s="155"/>
      <c r="CT139" s="155"/>
      <c r="CU139" s="155"/>
      <c r="CV139" s="155"/>
      <c r="CW139" s="155"/>
    </row>
    <row r="140" spans="1:101" x14ac:dyDescent="0.2">
      <c r="A140" s="179"/>
      <c r="B140" s="179"/>
      <c r="C140" s="179"/>
      <c r="D140" s="179"/>
      <c r="E140" s="233"/>
      <c r="F140" s="233"/>
      <c r="G140" s="233"/>
      <c r="H140" s="233"/>
      <c r="I140" s="233"/>
      <c r="J140" s="233"/>
      <c r="K140" s="233"/>
      <c r="L140" s="233"/>
      <c r="M140" s="233"/>
      <c r="N140" s="233"/>
      <c r="O140" s="233"/>
      <c r="P140" s="233"/>
      <c r="Q140" s="233"/>
      <c r="R140" s="233"/>
      <c r="S140" s="233"/>
      <c r="T140" s="233"/>
      <c r="U140" s="233"/>
      <c r="V140" s="233"/>
      <c r="W140" s="233"/>
      <c r="X140" s="233"/>
      <c r="Y140" s="233"/>
      <c r="Z140" s="233"/>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row>
    <row r="141" spans="1:101" x14ac:dyDescent="0.2">
      <c r="A141" s="179"/>
      <c r="B141" s="179"/>
      <c r="C141" s="179"/>
      <c r="D141" s="179"/>
      <c r="E141" s="233"/>
      <c r="F141" s="233"/>
      <c r="G141" s="233"/>
      <c r="H141" s="233"/>
      <c r="I141" s="233"/>
      <c r="J141" s="233"/>
      <c r="K141" s="233"/>
      <c r="L141" s="233"/>
      <c r="M141" s="233"/>
      <c r="N141" s="233"/>
      <c r="O141" s="233"/>
      <c r="P141" s="233"/>
      <c r="Q141" s="233"/>
      <c r="R141" s="233"/>
      <c r="S141" s="233"/>
      <c r="T141" s="233"/>
      <c r="U141" s="233"/>
      <c r="V141" s="233"/>
      <c r="W141" s="233"/>
      <c r="X141" s="233"/>
      <c r="Y141" s="233"/>
      <c r="Z141" s="233"/>
      <c r="AA141" s="155"/>
      <c r="AB141" s="155"/>
      <c r="AC141" s="155"/>
      <c r="AD141" s="155"/>
      <c r="AE141" s="155"/>
      <c r="AF141" s="155"/>
      <c r="AG141" s="155"/>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c r="BI141" s="155"/>
      <c r="BJ141" s="155"/>
      <c r="BK141" s="155"/>
      <c r="BL141" s="155"/>
      <c r="BM141" s="155"/>
      <c r="BN141" s="155"/>
      <c r="BO141" s="155"/>
      <c r="BP141" s="155"/>
      <c r="BQ141" s="155"/>
      <c r="BR141" s="155"/>
      <c r="BS141" s="155"/>
      <c r="BT141" s="155"/>
      <c r="BU141" s="155"/>
      <c r="BV141" s="155"/>
      <c r="BW141" s="155"/>
      <c r="BX141" s="155"/>
      <c r="BY141" s="155"/>
      <c r="BZ141" s="155"/>
      <c r="CA141" s="155"/>
      <c r="CB141" s="155"/>
      <c r="CC141" s="155"/>
      <c r="CD141" s="155"/>
      <c r="CE141" s="155"/>
      <c r="CF141" s="155"/>
      <c r="CG141" s="155"/>
      <c r="CH141" s="155"/>
      <c r="CI141" s="155"/>
      <c r="CJ141" s="155"/>
      <c r="CK141" s="155"/>
      <c r="CL141" s="155"/>
      <c r="CM141" s="155"/>
      <c r="CN141" s="155"/>
      <c r="CO141" s="155"/>
      <c r="CP141" s="155"/>
      <c r="CQ141" s="155"/>
      <c r="CR141" s="155"/>
      <c r="CS141" s="155"/>
      <c r="CT141" s="155"/>
      <c r="CU141" s="155"/>
      <c r="CV141" s="155"/>
      <c r="CW141" s="155"/>
    </row>
    <row r="142" spans="1:101" x14ac:dyDescent="0.2">
      <c r="A142" s="179"/>
      <c r="B142" s="179"/>
      <c r="C142" s="179"/>
      <c r="D142" s="179"/>
      <c r="E142" s="233"/>
      <c r="F142" s="233"/>
      <c r="G142" s="233"/>
      <c r="H142" s="233"/>
      <c r="I142" s="233"/>
      <c r="J142" s="233"/>
      <c r="K142" s="233"/>
      <c r="L142" s="233"/>
      <c r="M142" s="233"/>
      <c r="N142" s="233"/>
      <c r="O142" s="233"/>
      <c r="P142" s="233"/>
      <c r="Q142" s="233"/>
      <c r="R142" s="233"/>
      <c r="S142" s="233"/>
      <c r="T142" s="233"/>
      <c r="U142" s="233"/>
      <c r="V142" s="233"/>
      <c r="W142" s="233"/>
      <c r="X142" s="233"/>
      <c r="Y142" s="233"/>
      <c r="Z142" s="233"/>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155"/>
      <c r="BY142" s="155"/>
      <c r="BZ142" s="155"/>
      <c r="CA142" s="155"/>
      <c r="CB142" s="155"/>
      <c r="CC142" s="155"/>
      <c r="CD142" s="155"/>
      <c r="CE142" s="155"/>
      <c r="CF142" s="155"/>
      <c r="CG142" s="155"/>
      <c r="CH142" s="155"/>
      <c r="CI142" s="155"/>
      <c r="CJ142" s="155"/>
      <c r="CK142" s="155"/>
      <c r="CL142" s="155"/>
      <c r="CM142" s="155"/>
      <c r="CN142" s="155"/>
      <c r="CO142" s="155"/>
      <c r="CP142" s="155"/>
      <c r="CQ142" s="155"/>
      <c r="CR142" s="155"/>
      <c r="CS142" s="155"/>
      <c r="CT142" s="155"/>
      <c r="CU142" s="155"/>
      <c r="CV142" s="155"/>
      <c r="CW142" s="155"/>
    </row>
    <row r="143" spans="1:101" x14ac:dyDescent="0.2">
      <c r="A143" s="179"/>
      <c r="B143" s="179"/>
      <c r="C143" s="179"/>
      <c r="D143" s="179"/>
      <c r="E143" s="233"/>
      <c r="F143" s="233"/>
      <c r="G143" s="233"/>
      <c r="H143" s="233"/>
      <c r="I143" s="233"/>
      <c r="J143" s="233"/>
      <c r="K143" s="233"/>
      <c r="L143" s="233"/>
      <c r="M143" s="233"/>
      <c r="N143" s="233"/>
      <c r="O143" s="233"/>
      <c r="P143" s="233"/>
      <c r="Q143" s="233"/>
      <c r="R143" s="233"/>
      <c r="S143" s="233"/>
      <c r="T143" s="233"/>
      <c r="U143" s="233"/>
      <c r="V143" s="233"/>
      <c r="W143" s="233"/>
      <c r="X143" s="233"/>
      <c r="Y143" s="233"/>
      <c r="Z143" s="233"/>
      <c r="AA143" s="155"/>
      <c r="AB143" s="155"/>
      <c r="AC143" s="155"/>
      <c r="AD143" s="155"/>
      <c r="AE143" s="155"/>
      <c r="AF143" s="155"/>
      <c r="AG143" s="155"/>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c r="BI143" s="155"/>
      <c r="BJ143" s="155"/>
      <c r="BK143" s="155"/>
      <c r="BL143" s="155"/>
      <c r="BM143" s="155"/>
      <c r="BN143" s="155"/>
      <c r="BO143" s="155"/>
      <c r="BP143" s="155"/>
      <c r="BQ143" s="155"/>
      <c r="BR143" s="155"/>
      <c r="BS143" s="155"/>
      <c r="BT143" s="155"/>
      <c r="BU143" s="155"/>
      <c r="BV143" s="155"/>
      <c r="BW143" s="155"/>
      <c r="BX143" s="155"/>
      <c r="BY143" s="155"/>
      <c r="BZ143" s="155"/>
      <c r="CA143" s="155"/>
      <c r="CB143" s="155"/>
      <c r="CC143" s="155"/>
      <c r="CD143" s="155"/>
      <c r="CE143" s="155"/>
      <c r="CF143" s="155"/>
      <c r="CG143" s="155"/>
      <c r="CH143" s="155"/>
      <c r="CI143" s="155"/>
      <c r="CJ143" s="155"/>
      <c r="CK143" s="155"/>
      <c r="CL143" s="155"/>
      <c r="CM143" s="155"/>
      <c r="CN143" s="155"/>
      <c r="CO143" s="155"/>
      <c r="CP143" s="155"/>
      <c r="CQ143" s="155"/>
      <c r="CR143" s="155"/>
      <c r="CS143" s="155"/>
      <c r="CT143" s="155"/>
      <c r="CU143" s="155"/>
      <c r="CV143" s="155"/>
      <c r="CW143" s="155"/>
    </row>
    <row r="144" spans="1:101" x14ac:dyDescent="0.2">
      <c r="A144" s="179"/>
      <c r="B144" s="179"/>
      <c r="C144" s="179"/>
      <c r="D144" s="179"/>
      <c r="E144" s="233"/>
      <c r="F144" s="233"/>
      <c r="G144" s="233"/>
      <c r="H144" s="233"/>
      <c r="I144" s="233"/>
      <c r="J144" s="233"/>
      <c r="K144" s="233"/>
      <c r="L144" s="233"/>
      <c r="M144" s="233"/>
      <c r="N144" s="233"/>
      <c r="O144" s="233"/>
      <c r="P144" s="233"/>
      <c r="Q144" s="233"/>
      <c r="R144" s="233"/>
      <c r="S144" s="233"/>
      <c r="T144" s="233"/>
      <c r="U144" s="233"/>
      <c r="V144" s="233"/>
      <c r="W144" s="233"/>
      <c r="X144" s="233"/>
      <c r="Y144" s="233"/>
      <c r="Z144" s="233"/>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c r="BI144" s="155"/>
      <c r="BJ144" s="155"/>
      <c r="BK144" s="155"/>
      <c r="BL144" s="155"/>
      <c r="BM144" s="155"/>
      <c r="BN144" s="155"/>
      <c r="BO144" s="155"/>
      <c r="BP144" s="155"/>
      <c r="BQ144" s="155"/>
      <c r="BR144" s="155"/>
      <c r="BS144" s="155"/>
      <c r="BT144" s="155"/>
      <c r="BU144" s="155"/>
      <c r="BV144" s="155"/>
      <c r="BW144" s="155"/>
      <c r="BX144" s="155"/>
      <c r="BY144" s="155"/>
      <c r="BZ144" s="155"/>
      <c r="CA144" s="155"/>
      <c r="CB144" s="155"/>
      <c r="CC144" s="155"/>
      <c r="CD144" s="155"/>
      <c r="CE144" s="155"/>
      <c r="CF144" s="155"/>
      <c r="CG144" s="155"/>
      <c r="CH144" s="155"/>
      <c r="CI144" s="155"/>
      <c r="CJ144" s="155"/>
      <c r="CK144" s="155"/>
      <c r="CL144" s="155"/>
      <c r="CM144" s="155"/>
      <c r="CN144" s="155"/>
      <c r="CO144" s="155"/>
      <c r="CP144" s="155"/>
      <c r="CQ144" s="155"/>
      <c r="CR144" s="155"/>
      <c r="CS144" s="155"/>
      <c r="CT144" s="155"/>
      <c r="CU144" s="155"/>
      <c r="CV144" s="155"/>
      <c r="CW144" s="155"/>
    </row>
    <row r="145" spans="1:101" x14ac:dyDescent="0.2">
      <c r="A145" s="179"/>
      <c r="B145" s="179"/>
      <c r="C145" s="179"/>
      <c r="D145" s="179"/>
      <c r="E145" s="233"/>
      <c r="F145" s="233"/>
      <c r="G145" s="233"/>
      <c r="H145" s="233"/>
      <c r="I145" s="233"/>
      <c r="J145" s="233"/>
      <c r="K145" s="233"/>
      <c r="L145" s="233"/>
      <c r="M145" s="233"/>
      <c r="N145" s="233"/>
      <c r="O145" s="233"/>
      <c r="P145" s="233"/>
      <c r="Q145" s="233"/>
      <c r="R145" s="233"/>
      <c r="S145" s="233"/>
      <c r="T145" s="233"/>
      <c r="U145" s="233"/>
      <c r="V145" s="233"/>
      <c r="W145" s="233"/>
      <c r="X145" s="233"/>
      <c r="Y145" s="233"/>
      <c r="Z145" s="233"/>
      <c r="AA145" s="155"/>
      <c r="AB145" s="155"/>
      <c r="AC145" s="155"/>
      <c r="AD145" s="155"/>
      <c r="AE145" s="155"/>
      <c r="AF145" s="155"/>
      <c r="AG145" s="155"/>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c r="BI145" s="155"/>
      <c r="BJ145" s="155"/>
      <c r="BK145" s="155"/>
      <c r="BL145" s="155"/>
      <c r="BM145" s="155"/>
      <c r="BN145" s="155"/>
      <c r="BO145" s="155"/>
      <c r="BP145" s="155"/>
      <c r="BQ145" s="155"/>
      <c r="BR145" s="155"/>
      <c r="BS145" s="155"/>
      <c r="BT145" s="155"/>
      <c r="BU145" s="155"/>
      <c r="BV145" s="155"/>
      <c r="BW145" s="155"/>
      <c r="BX145" s="155"/>
      <c r="BY145" s="155"/>
      <c r="BZ145" s="155"/>
      <c r="CA145" s="155"/>
      <c r="CB145" s="155"/>
      <c r="CC145" s="155"/>
      <c r="CD145" s="155"/>
      <c r="CE145" s="155"/>
      <c r="CF145" s="155"/>
      <c r="CG145" s="155"/>
      <c r="CH145" s="155"/>
      <c r="CI145" s="155"/>
      <c r="CJ145" s="155"/>
      <c r="CK145" s="155"/>
      <c r="CL145" s="155"/>
      <c r="CM145" s="155"/>
      <c r="CN145" s="155"/>
      <c r="CO145" s="155"/>
      <c r="CP145" s="155"/>
      <c r="CQ145" s="155"/>
      <c r="CR145" s="155"/>
      <c r="CS145" s="155"/>
      <c r="CT145" s="155"/>
      <c r="CU145" s="155"/>
      <c r="CV145" s="155"/>
      <c r="CW145" s="155"/>
    </row>
    <row r="146" spans="1:101" x14ac:dyDescent="0.2">
      <c r="A146" s="179"/>
      <c r="B146" s="179"/>
      <c r="C146" s="179"/>
      <c r="D146" s="179"/>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c r="BI146" s="155"/>
      <c r="BJ146" s="155"/>
      <c r="BK146" s="155"/>
      <c r="BL146" s="155"/>
      <c r="BM146" s="155"/>
      <c r="BN146" s="155"/>
      <c r="BO146" s="155"/>
      <c r="BP146" s="155"/>
      <c r="BQ146" s="155"/>
      <c r="BR146" s="155"/>
      <c r="BS146" s="155"/>
      <c r="BT146" s="155"/>
      <c r="BU146" s="155"/>
      <c r="BV146" s="155"/>
      <c r="BW146" s="155"/>
      <c r="BX146" s="155"/>
      <c r="BY146" s="155"/>
      <c r="BZ146" s="155"/>
      <c r="CA146" s="155"/>
      <c r="CB146" s="155"/>
      <c r="CC146" s="155"/>
      <c r="CD146" s="155"/>
      <c r="CE146" s="155"/>
      <c r="CF146" s="155"/>
      <c r="CG146" s="155"/>
      <c r="CH146" s="155"/>
      <c r="CI146" s="155"/>
      <c r="CJ146" s="155"/>
      <c r="CK146" s="155"/>
      <c r="CL146" s="155"/>
      <c r="CM146" s="155"/>
      <c r="CN146" s="155"/>
      <c r="CO146" s="155"/>
      <c r="CP146" s="155"/>
      <c r="CQ146" s="155"/>
      <c r="CR146" s="155"/>
      <c r="CS146" s="155"/>
      <c r="CT146" s="155"/>
      <c r="CU146" s="155"/>
      <c r="CV146" s="155"/>
      <c r="CW146" s="155"/>
    </row>
    <row r="147" spans="1:101" x14ac:dyDescent="0.2">
      <c r="A147" s="179"/>
      <c r="B147" s="179"/>
      <c r="C147" s="179"/>
      <c r="D147" s="179"/>
      <c r="E147" s="233"/>
      <c r="F147" s="233"/>
      <c r="G147" s="233"/>
      <c r="H147" s="233"/>
      <c r="I147" s="233"/>
      <c r="J147" s="233"/>
      <c r="K147" s="233"/>
      <c r="L147" s="233"/>
      <c r="M147" s="233"/>
      <c r="N147" s="233"/>
      <c r="O147" s="233"/>
      <c r="P147" s="233"/>
      <c r="Q147" s="233"/>
      <c r="R147" s="233"/>
      <c r="S147" s="233"/>
      <c r="T147" s="233"/>
      <c r="U147" s="233"/>
      <c r="V147" s="233"/>
      <c r="W147" s="233"/>
      <c r="X147" s="233"/>
      <c r="Y147" s="233"/>
      <c r="Z147" s="233"/>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55"/>
      <c r="CE147" s="155"/>
      <c r="CF147" s="155"/>
      <c r="CG147" s="155"/>
      <c r="CH147" s="155"/>
      <c r="CI147" s="155"/>
      <c r="CJ147" s="155"/>
      <c r="CK147" s="155"/>
      <c r="CL147" s="155"/>
      <c r="CM147" s="155"/>
      <c r="CN147" s="155"/>
      <c r="CO147" s="155"/>
      <c r="CP147" s="155"/>
      <c r="CQ147" s="155"/>
      <c r="CR147" s="155"/>
      <c r="CS147" s="155"/>
      <c r="CT147" s="155"/>
      <c r="CU147" s="155"/>
      <c r="CV147" s="155"/>
      <c r="CW147" s="155"/>
    </row>
    <row r="148" spans="1:101" x14ac:dyDescent="0.2">
      <c r="A148" s="179"/>
      <c r="B148" s="179"/>
      <c r="C148" s="179"/>
      <c r="D148" s="179"/>
      <c r="E148" s="233"/>
      <c r="F148" s="233"/>
      <c r="G148" s="233"/>
      <c r="H148" s="233"/>
      <c r="I148" s="233"/>
      <c r="J148" s="233"/>
      <c r="K148" s="233"/>
      <c r="L148" s="233"/>
      <c r="M148" s="233"/>
      <c r="N148" s="233"/>
      <c r="O148" s="233"/>
      <c r="P148" s="233"/>
      <c r="Q148" s="233"/>
      <c r="R148" s="233"/>
      <c r="S148" s="233"/>
      <c r="T148" s="233"/>
      <c r="U148" s="233"/>
      <c r="V148" s="233"/>
      <c r="W148" s="233"/>
      <c r="X148" s="233"/>
      <c r="Y148" s="233"/>
      <c r="Z148" s="233"/>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c r="BI148" s="155"/>
      <c r="BJ148" s="155"/>
      <c r="BK148" s="155"/>
      <c r="BL148" s="155"/>
      <c r="BM148" s="155"/>
      <c r="BN148" s="155"/>
      <c r="BO148" s="155"/>
      <c r="BP148" s="155"/>
      <c r="BQ148" s="155"/>
      <c r="BR148" s="155"/>
      <c r="BS148" s="155"/>
      <c r="BT148" s="155"/>
      <c r="BU148" s="155"/>
      <c r="BV148" s="155"/>
      <c r="BW148" s="155"/>
      <c r="BX148" s="155"/>
      <c r="BY148" s="155"/>
      <c r="BZ148" s="155"/>
      <c r="CA148" s="155"/>
      <c r="CB148" s="155"/>
      <c r="CC148" s="155"/>
      <c r="CD148" s="155"/>
      <c r="CE148" s="155"/>
      <c r="CF148" s="155"/>
      <c r="CG148" s="155"/>
      <c r="CH148" s="155"/>
      <c r="CI148" s="155"/>
      <c r="CJ148" s="155"/>
      <c r="CK148" s="155"/>
      <c r="CL148" s="155"/>
      <c r="CM148" s="155"/>
      <c r="CN148" s="155"/>
      <c r="CO148" s="155"/>
      <c r="CP148" s="155"/>
      <c r="CQ148" s="155"/>
      <c r="CR148" s="155"/>
      <c r="CS148" s="155"/>
      <c r="CT148" s="155"/>
      <c r="CU148" s="155"/>
      <c r="CV148" s="155"/>
      <c r="CW148" s="155"/>
    </row>
    <row r="149" spans="1:101" x14ac:dyDescent="0.2">
      <c r="A149" s="179"/>
      <c r="B149" s="179"/>
      <c r="C149" s="179"/>
      <c r="D149" s="179"/>
      <c r="E149" s="233"/>
      <c r="F149" s="233"/>
      <c r="G149" s="233"/>
      <c r="H149" s="233"/>
      <c r="I149" s="233"/>
      <c r="J149" s="233"/>
      <c r="K149" s="233"/>
      <c r="L149" s="233"/>
      <c r="M149" s="233"/>
      <c r="N149" s="233"/>
      <c r="O149" s="233"/>
      <c r="P149" s="233"/>
      <c r="Q149" s="233"/>
      <c r="R149" s="233"/>
      <c r="S149" s="233"/>
      <c r="T149" s="233"/>
      <c r="U149" s="233"/>
      <c r="V149" s="233"/>
      <c r="W149" s="233"/>
      <c r="X149" s="233"/>
      <c r="Y149" s="233"/>
      <c r="Z149" s="233"/>
      <c r="AA149" s="155"/>
      <c r="AB149" s="155"/>
      <c r="AC149" s="155"/>
      <c r="AD149" s="155"/>
      <c r="AE149" s="155"/>
      <c r="AF149" s="155"/>
      <c r="AG149" s="155"/>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c r="BI149" s="155"/>
      <c r="BJ149" s="155"/>
      <c r="BK149" s="155"/>
      <c r="BL149" s="155"/>
      <c r="BM149" s="155"/>
      <c r="BN149" s="155"/>
      <c r="BO149" s="155"/>
      <c r="BP149" s="155"/>
      <c r="BQ149" s="155"/>
      <c r="BR149" s="155"/>
      <c r="BS149" s="155"/>
      <c r="BT149" s="155"/>
      <c r="BU149" s="155"/>
      <c r="BV149" s="155"/>
      <c r="BW149" s="155"/>
      <c r="BX149" s="155"/>
      <c r="BY149" s="155"/>
      <c r="BZ149" s="155"/>
      <c r="CA149" s="155"/>
      <c r="CB149" s="155"/>
      <c r="CC149" s="155"/>
      <c r="CD149" s="155"/>
      <c r="CE149" s="155"/>
      <c r="CF149" s="155"/>
      <c r="CG149" s="155"/>
      <c r="CH149" s="155"/>
      <c r="CI149" s="155"/>
      <c r="CJ149" s="155"/>
      <c r="CK149" s="155"/>
      <c r="CL149" s="155"/>
      <c r="CM149" s="155"/>
      <c r="CN149" s="155"/>
      <c r="CO149" s="155"/>
      <c r="CP149" s="155"/>
      <c r="CQ149" s="155"/>
      <c r="CR149" s="155"/>
      <c r="CS149" s="155"/>
      <c r="CT149" s="155"/>
      <c r="CU149" s="155"/>
      <c r="CV149" s="155"/>
      <c r="CW149" s="155"/>
    </row>
    <row r="150" spans="1:101" x14ac:dyDescent="0.2">
      <c r="A150" s="179"/>
      <c r="B150" s="179"/>
      <c r="C150" s="179"/>
      <c r="D150" s="179"/>
      <c r="E150" s="233"/>
      <c r="F150" s="233"/>
      <c r="G150" s="233"/>
      <c r="H150" s="233"/>
      <c r="I150" s="233"/>
      <c r="J150" s="233"/>
      <c r="K150" s="233"/>
      <c r="L150" s="233"/>
      <c r="M150" s="233"/>
      <c r="N150" s="233"/>
      <c r="O150" s="233"/>
      <c r="P150" s="233"/>
      <c r="Q150" s="233"/>
      <c r="R150" s="233"/>
      <c r="S150" s="233"/>
      <c r="T150" s="233"/>
      <c r="U150" s="233"/>
      <c r="V150" s="233"/>
      <c r="W150" s="233"/>
      <c r="X150" s="233"/>
      <c r="Y150" s="233"/>
      <c r="Z150" s="233"/>
      <c r="AA150" s="155"/>
      <c r="AB150" s="155"/>
      <c r="AC150" s="155"/>
      <c r="AD150" s="155"/>
      <c r="AE150" s="155"/>
      <c r="AF150" s="155"/>
      <c r="AG150" s="155"/>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c r="BI150" s="155"/>
      <c r="BJ150" s="155"/>
      <c r="BK150" s="155"/>
      <c r="BL150" s="155"/>
      <c r="BM150" s="155"/>
      <c r="BN150" s="155"/>
      <c r="BO150" s="155"/>
      <c r="BP150" s="155"/>
      <c r="BQ150" s="155"/>
      <c r="BR150" s="155"/>
      <c r="BS150" s="155"/>
      <c r="BT150" s="155"/>
      <c r="BU150" s="155"/>
      <c r="BV150" s="155"/>
      <c r="BW150" s="155"/>
      <c r="BX150" s="155"/>
      <c r="BY150" s="155"/>
      <c r="BZ150" s="155"/>
      <c r="CA150" s="155"/>
      <c r="CB150" s="155"/>
      <c r="CC150" s="155"/>
      <c r="CD150" s="155"/>
      <c r="CE150" s="155"/>
      <c r="CF150" s="155"/>
      <c r="CG150" s="155"/>
      <c r="CH150" s="155"/>
      <c r="CI150" s="155"/>
      <c r="CJ150" s="155"/>
      <c r="CK150" s="155"/>
      <c r="CL150" s="155"/>
      <c r="CM150" s="155"/>
      <c r="CN150" s="155"/>
      <c r="CO150" s="155"/>
      <c r="CP150" s="155"/>
      <c r="CQ150" s="155"/>
      <c r="CR150" s="155"/>
      <c r="CS150" s="155"/>
      <c r="CT150" s="155"/>
      <c r="CU150" s="155"/>
      <c r="CV150" s="155"/>
      <c r="CW150" s="155"/>
    </row>
    <row r="151" spans="1:101" x14ac:dyDescent="0.2">
      <c r="A151" s="179"/>
      <c r="B151" s="179"/>
      <c r="C151" s="179"/>
      <c r="D151" s="179"/>
      <c r="E151" s="233"/>
      <c r="F151" s="233"/>
      <c r="G151" s="233"/>
      <c r="H151" s="233"/>
      <c r="I151" s="233"/>
      <c r="J151" s="233"/>
      <c r="K151" s="233"/>
      <c r="L151" s="233"/>
      <c r="M151" s="233"/>
      <c r="N151" s="233"/>
      <c r="O151" s="233"/>
      <c r="P151" s="233"/>
      <c r="Q151" s="233"/>
      <c r="R151" s="233"/>
      <c r="S151" s="233"/>
      <c r="T151" s="233"/>
      <c r="U151" s="233"/>
      <c r="V151" s="233"/>
      <c r="W151" s="233"/>
      <c r="X151" s="233"/>
      <c r="Y151" s="233"/>
      <c r="Z151" s="233"/>
      <c r="AA151" s="155"/>
      <c r="AB151" s="155"/>
      <c r="AC151" s="155"/>
      <c r="AD151" s="155"/>
      <c r="AE151" s="155"/>
      <c r="AF151" s="155"/>
      <c r="AG151" s="155"/>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c r="BI151" s="155"/>
      <c r="BJ151" s="155"/>
      <c r="BK151" s="155"/>
      <c r="BL151" s="155"/>
      <c r="BM151" s="155"/>
      <c r="BN151" s="155"/>
      <c r="BO151" s="155"/>
      <c r="BP151" s="155"/>
      <c r="BQ151" s="155"/>
      <c r="BR151" s="155"/>
      <c r="BS151" s="155"/>
      <c r="BT151" s="155"/>
      <c r="BU151" s="155"/>
      <c r="BV151" s="155"/>
      <c r="BW151" s="155"/>
      <c r="BX151" s="155"/>
      <c r="BY151" s="155"/>
      <c r="BZ151" s="155"/>
      <c r="CA151" s="155"/>
      <c r="CB151" s="155"/>
      <c r="CC151" s="155"/>
      <c r="CD151" s="155"/>
      <c r="CE151" s="155"/>
      <c r="CF151" s="155"/>
      <c r="CG151" s="155"/>
      <c r="CH151" s="155"/>
      <c r="CI151" s="155"/>
      <c r="CJ151" s="155"/>
      <c r="CK151" s="155"/>
      <c r="CL151" s="155"/>
      <c r="CM151" s="155"/>
      <c r="CN151" s="155"/>
      <c r="CO151" s="155"/>
      <c r="CP151" s="155"/>
      <c r="CQ151" s="155"/>
      <c r="CR151" s="155"/>
      <c r="CS151" s="155"/>
      <c r="CT151" s="155"/>
      <c r="CU151" s="155"/>
      <c r="CV151" s="155"/>
      <c r="CW151" s="155"/>
    </row>
    <row r="152" spans="1:101" x14ac:dyDescent="0.2">
      <c r="A152" s="179"/>
      <c r="B152" s="179"/>
      <c r="C152" s="179"/>
      <c r="D152" s="179"/>
      <c r="E152" s="233"/>
      <c r="F152" s="233"/>
      <c r="G152" s="233"/>
      <c r="H152" s="233"/>
      <c r="I152" s="233"/>
      <c r="J152" s="233"/>
      <c r="K152" s="233"/>
      <c r="L152" s="233"/>
      <c r="M152" s="233"/>
      <c r="N152" s="233"/>
      <c r="O152" s="233"/>
      <c r="P152" s="233"/>
      <c r="Q152" s="233"/>
      <c r="R152" s="233"/>
      <c r="S152" s="233"/>
      <c r="T152" s="233"/>
      <c r="U152" s="233"/>
      <c r="V152" s="233"/>
      <c r="W152" s="233"/>
      <c r="X152" s="233"/>
      <c r="Y152" s="233"/>
      <c r="Z152" s="233"/>
      <c r="AA152" s="155"/>
      <c r="AB152" s="155"/>
      <c r="AC152" s="155"/>
      <c r="AD152" s="155"/>
      <c r="AE152" s="155"/>
      <c r="AF152" s="155"/>
      <c r="AG152" s="155"/>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c r="BI152" s="155"/>
      <c r="BJ152" s="155"/>
      <c r="BK152" s="155"/>
      <c r="BL152" s="155"/>
      <c r="BM152" s="155"/>
      <c r="BN152" s="155"/>
      <c r="BO152" s="155"/>
      <c r="BP152" s="155"/>
      <c r="BQ152" s="155"/>
      <c r="BR152" s="155"/>
      <c r="BS152" s="155"/>
      <c r="BT152" s="155"/>
      <c r="BU152" s="155"/>
      <c r="BV152" s="155"/>
      <c r="BW152" s="155"/>
      <c r="BX152" s="155"/>
      <c r="BY152" s="155"/>
      <c r="BZ152" s="155"/>
      <c r="CA152" s="155"/>
      <c r="CB152" s="155"/>
      <c r="CC152" s="155"/>
      <c r="CD152" s="155"/>
      <c r="CE152" s="155"/>
      <c r="CF152" s="155"/>
      <c r="CG152" s="155"/>
      <c r="CH152" s="155"/>
      <c r="CI152" s="155"/>
      <c r="CJ152" s="155"/>
      <c r="CK152" s="155"/>
      <c r="CL152" s="155"/>
      <c r="CM152" s="155"/>
      <c r="CN152" s="155"/>
      <c r="CO152" s="155"/>
      <c r="CP152" s="155"/>
      <c r="CQ152" s="155"/>
      <c r="CR152" s="155"/>
      <c r="CS152" s="155"/>
      <c r="CT152" s="155"/>
      <c r="CU152" s="155"/>
      <c r="CV152" s="155"/>
      <c r="CW152" s="155"/>
    </row>
    <row r="153" spans="1:101" x14ac:dyDescent="0.2">
      <c r="A153" s="179"/>
      <c r="B153" s="179"/>
      <c r="C153" s="179"/>
      <c r="D153" s="179"/>
      <c r="E153" s="233"/>
      <c r="F153" s="233"/>
      <c r="G153" s="233"/>
      <c r="H153" s="233"/>
      <c r="I153" s="233"/>
      <c r="J153" s="233"/>
      <c r="K153" s="233"/>
      <c r="L153" s="233"/>
      <c r="M153" s="233"/>
      <c r="N153" s="233"/>
      <c r="O153" s="233"/>
      <c r="P153" s="233"/>
      <c r="Q153" s="233"/>
      <c r="R153" s="233"/>
      <c r="S153" s="233"/>
      <c r="T153" s="233"/>
      <c r="U153" s="233"/>
      <c r="V153" s="233"/>
      <c r="W153" s="233"/>
      <c r="X153" s="233"/>
      <c r="Y153" s="233"/>
      <c r="Z153" s="233"/>
      <c r="AA153" s="155"/>
      <c r="AB153" s="155"/>
      <c r="AC153" s="155"/>
      <c r="AD153" s="155"/>
      <c r="AE153" s="155"/>
      <c r="AF153" s="155"/>
      <c r="AG153" s="155"/>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c r="BI153" s="155"/>
      <c r="BJ153" s="155"/>
      <c r="BK153" s="155"/>
      <c r="BL153" s="155"/>
      <c r="BM153" s="155"/>
      <c r="BN153" s="155"/>
      <c r="BO153" s="155"/>
      <c r="BP153" s="155"/>
      <c r="BQ153" s="155"/>
      <c r="BR153" s="155"/>
      <c r="BS153" s="155"/>
      <c r="BT153" s="155"/>
      <c r="BU153" s="155"/>
      <c r="BV153" s="155"/>
      <c r="BW153" s="155"/>
      <c r="BX153" s="155"/>
      <c r="BY153" s="155"/>
      <c r="BZ153" s="155"/>
      <c r="CA153" s="155"/>
      <c r="CB153" s="155"/>
      <c r="CC153" s="155"/>
      <c r="CD153" s="155"/>
      <c r="CE153" s="155"/>
      <c r="CF153" s="155"/>
      <c r="CG153" s="155"/>
      <c r="CH153" s="155"/>
      <c r="CI153" s="155"/>
      <c r="CJ153" s="155"/>
      <c r="CK153" s="155"/>
      <c r="CL153" s="155"/>
      <c r="CM153" s="155"/>
      <c r="CN153" s="155"/>
      <c r="CO153" s="155"/>
      <c r="CP153" s="155"/>
      <c r="CQ153" s="155"/>
      <c r="CR153" s="155"/>
      <c r="CS153" s="155"/>
      <c r="CT153" s="155"/>
      <c r="CU153" s="155"/>
      <c r="CV153" s="155"/>
      <c r="CW153" s="155"/>
    </row>
    <row r="154" spans="1:101" x14ac:dyDescent="0.2">
      <c r="A154" s="179"/>
      <c r="B154" s="179"/>
      <c r="C154" s="179"/>
      <c r="D154" s="179"/>
      <c r="E154" s="233"/>
      <c r="F154" s="233"/>
      <c r="G154" s="233"/>
      <c r="H154" s="233"/>
      <c r="I154" s="233"/>
      <c r="J154" s="233"/>
      <c r="K154" s="233"/>
      <c r="L154" s="233"/>
      <c r="M154" s="233"/>
      <c r="N154" s="233"/>
      <c r="O154" s="233"/>
      <c r="P154" s="233"/>
      <c r="Q154" s="233"/>
      <c r="R154" s="233"/>
      <c r="S154" s="233"/>
      <c r="T154" s="233"/>
      <c r="U154" s="233"/>
      <c r="V154" s="233"/>
      <c r="W154" s="233"/>
      <c r="X154" s="233"/>
      <c r="Y154" s="233"/>
      <c r="Z154" s="233"/>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c r="BI154" s="155"/>
      <c r="BJ154" s="155"/>
      <c r="BK154" s="155"/>
      <c r="BL154" s="155"/>
      <c r="BM154" s="155"/>
      <c r="BN154" s="155"/>
      <c r="BO154" s="155"/>
      <c r="BP154" s="155"/>
      <c r="BQ154" s="155"/>
      <c r="BR154" s="155"/>
      <c r="BS154" s="155"/>
      <c r="BT154" s="155"/>
      <c r="BU154" s="155"/>
      <c r="BV154" s="155"/>
      <c r="BW154" s="155"/>
      <c r="BX154" s="155"/>
      <c r="BY154" s="155"/>
      <c r="BZ154" s="155"/>
      <c r="CA154" s="155"/>
      <c r="CB154" s="155"/>
      <c r="CC154" s="155"/>
      <c r="CD154" s="155"/>
      <c r="CE154" s="155"/>
      <c r="CF154" s="155"/>
      <c r="CG154" s="155"/>
      <c r="CH154" s="155"/>
      <c r="CI154" s="155"/>
      <c r="CJ154" s="155"/>
      <c r="CK154" s="155"/>
      <c r="CL154" s="155"/>
      <c r="CM154" s="155"/>
      <c r="CN154" s="155"/>
      <c r="CO154" s="155"/>
      <c r="CP154" s="155"/>
      <c r="CQ154" s="155"/>
      <c r="CR154" s="155"/>
      <c r="CS154" s="155"/>
      <c r="CT154" s="155"/>
      <c r="CU154" s="155"/>
      <c r="CV154" s="155"/>
      <c r="CW154" s="155"/>
    </row>
    <row r="155" spans="1:101" x14ac:dyDescent="0.2">
      <c r="A155" s="179"/>
      <c r="B155" s="179"/>
      <c r="C155" s="179"/>
      <c r="D155" s="179"/>
      <c r="E155" s="233"/>
      <c r="F155" s="233"/>
      <c r="G155" s="233"/>
      <c r="H155" s="233"/>
      <c r="I155" s="233"/>
      <c r="J155" s="233"/>
      <c r="K155" s="233"/>
      <c r="L155" s="233"/>
      <c r="M155" s="233"/>
      <c r="N155" s="233"/>
      <c r="O155" s="233"/>
      <c r="P155" s="233"/>
      <c r="Q155" s="233"/>
      <c r="R155" s="233"/>
      <c r="S155" s="233"/>
      <c r="T155" s="233"/>
      <c r="U155" s="233"/>
      <c r="V155" s="233"/>
      <c r="W155" s="233"/>
      <c r="X155" s="233"/>
      <c r="Y155" s="233"/>
      <c r="Z155" s="233"/>
      <c r="AA155" s="155"/>
      <c r="AB155" s="155"/>
      <c r="AC155" s="155"/>
      <c r="AD155" s="155"/>
      <c r="AE155" s="155"/>
      <c r="AF155" s="155"/>
      <c r="AG155" s="155"/>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c r="BI155" s="155"/>
      <c r="BJ155" s="155"/>
      <c r="BK155" s="155"/>
      <c r="BL155" s="155"/>
      <c r="BM155" s="155"/>
      <c r="BN155" s="155"/>
      <c r="BO155" s="155"/>
      <c r="BP155" s="155"/>
      <c r="BQ155" s="155"/>
      <c r="BR155" s="155"/>
      <c r="BS155" s="155"/>
      <c r="BT155" s="155"/>
      <c r="BU155" s="155"/>
      <c r="BV155" s="155"/>
      <c r="BW155" s="155"/>
      <c r="BX155" s="155"/>
      <c r="BY155" s="155"/>
      <c r="BZ155" s="155"/>
      <c r="CA155" s="155"/>
      <c r="CB155" s="155"/>
      <c r="CC155" s="155"/>
      <c r="CD155" s="155"/>
      <c r="CE155" s="155"/>
      <c r="CF155" s="155"/>
      <c r="CG155" s="155"/>
      <c r="CH155" s="155"/>
      <c r="CI155" s="155"/>
      <c r="CJ155" s="155"/>
      <c r="CK155" s="155"/>
      <c r="CL155" s="155"/>
      <c r="CM155" s="155"/>
      <c r="CN155" s="155"/>
      <c r="CO155" s="155"/>
      <c r="CP155" s="155"/>
      <c r="CQ155" s="155"/>
      <c r="CR155" s="155"/>
      <c r="CS155" s="155"/>
      <c r="CT155" s="155"/>
      <c r="CU155" s="155"/>
      <c r="CV155" s="155"/>
      <c r="CW155" s="155"/>
    </row>
    <row r="156" spans="1:101" x14ac:dyDescent="0.2">
      <c r="A156" s="179"/>
      <c r="B156" s="179"/>
      <c r="C156" s="179"/>
      <c r="D156" s="179"/>
      <c r="E156" s="233"/>
      <c r="F156" s="233"/>
      <c r="G156" s="233"/>
      <c r="H156" s="233"/>
      <c r="I156" s="233"/>
      <c r="J156" s="233"/>
      <c r="K156" s="233"/>
      <c r="L156" s="233"/>
      <c r="M156" s="233"/>
      <c r="N156" s="233"/>
      <c r="O156" s="233"/>
      <c r="P156" s="233"/>
      <c r="Q156" s="233"/>
      <c r="R156" s="233"/>
      <c r="S156" s="233"/>
      <c r="T156" s="233"/>
      <c r="U156" s="233"/>
      <c r="V156" s="233"/>
      <c r="W156" s="233"/>
      <c r="X156" s="233"/>
      <c r="Y156" s="233"/>
      <c r="Z156" s="233"/>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c r="BI156" s="155"/>
      <c r="BJ156" s="155"/>
      <c r="BK156" s="155"/>
      <c r="BL156" s="155"/>
      <c r="BM156" s="155"/>
      <c r="BN156" s="155"/>
      <c r="BO156" s="155"/>
      <c r="BP156" s="155"/>
      <c r="BQ156" s="155"/>
      <c r="BR156" s="155"/>
      <c r="BS156" s="155"/>
      <c r="BT156" s="155"/>
      <c r="BU156" s="155"/>
      <c r="BV156" s="155"/>
      <c r="BW156" s="155"/>
      <c r="BX156" s="155"/>
      <c r="BY156" s="155"/>
      <c r="BZ156" s="155"/>
      <c r="CA156" s="155"/>
      <c r="CB156" s="155"/>
      <c r="CC156" s="155"/>
      <c r="CD156" s="155"/>
      <c r="CE156" s="155"/>
      <c r="CF156" s="155"/>
      <c r="CG156" s="155"/>
      <c r="CH156" s="155"/>
      <c r="CI156" s="155"/>
      <c r="CJ156" s="155"/>
      <c r="CK156" s="155"/>
      <c r="CL156" s="155"/>
      <c r="CM156" s="155"/>
      <c r="CN156" s="155"/>
      <c r="CO156" s="155"/>
      <c r="CP156" s="155"/>
      <c r="CQ156" s="155"/>
      <c r="CR156" s="155"/>
      <c r="CS156" s="155"/>
      <c r="CT156" s="155"/>
      <c r="CU156" s="155"/>
      <c r="CV156" s="155"/>
      <c r="CW156" s="155"/>
    </row>
    <row r="157" spans="1:101" x14ac:dyDescent="0.2">
      <c r="A157" s="179"/>
      <c r="B157" s="179"/>
      <c r="C157" s="179"/>
      <c r="D157" s="179"/>
      <c r="E157" s="233"/>
      <c r="F157" s="233"/>
      <c r="G157" s="233"/>
      <c r="H157" s="233"/>
      <c r="I157" s="233"/>
      <c r="J157" s="233"/>
      <c r="K157" s="233"/>
      <c r="L157" s="233"/>
      <c r="M157" s="233"/>
      <c r="N157" s="233"/>
      <c r="O157" s="233"/>
      <c r="P157" s="233"/>
      <c r="Q157" s="233"/>
      <c r="R157" s="233"/>
      <c r="S157" s="233"/>
      <c r="T157" s="233"/>
      <c r="U157" s="233"/>
      <c r="V157" s="233"/>
      <c r="W157" s="233"/>
      <c r="X157" s="233"/>
      <c r="Y157" s="233"/>
      <c r="Z157" s="233"/>
      <c r="AA157" s="155"/>
      <c r="AB157" s="155"/>
      <c r="AC157" s="155"/>
      <c r="AD157" s="155"/>
      <c r="AE157" s="155"/>
      <c r="AF157" s="155"/>
      <c r="AG157" s="155"/>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c r="BI157" s="155"/>
      <c r="BJ157" s="155"/>
      <c r="BK157" s="155"/>
      <c r="BL157" s="155"/>
      <c r="BM157" s="155"/>
      <c r="BN157" s="155"/>
      <c r="BO157" s="155"/>
      <c r="BP157" s="155"/>
      <c r="BQ157" s="155"/>
      <c r="BR157" s="155"/>
      <c r="BS157" s="155"/>
      <c r="BT157" s="155"/>
      <c r="BU157" s="155"/>
      <c r="BV157" s="155"/>
      <c r="BW157" s="155"/>
      <c r="BX157" s="155"/>
      <c r="BY157" s="155"/>
      <c r="BZ157" s="155"/>
      <c r="CA157" s="155"/>
      <c r="CB157" s="155"/>
      <c r="CC157" s="155"/>
      <c r="CD157" s="155"/>
      <c r="CE157" s="155"/>
      <c r="CF157" s="155"/>
      <c r="CG157" s="155"/>
      <c r="CH157" s="155"/>
      <c r="CI157" s="155"/>
      <c r="CJ157" s="155"/>
      <c r="CK157" s="155"/>
      <c r="CL157" s="155"/>
      <c r="CM157" s="155"/>
      <c r="CN157" s="155"/>
      <c r="CO157" s="155"/>
      <c r="CP157" s="155"/>
      <c r="CQ157" s="155"/>
      <c r="CR157" s="155"/>
      <c r="CS157" s="155"/>
      <c r="CT157" s="155"/>
      <c r="CU157" s="155"/>
      <c r="CV157" s="155"/>
      <c r="CW157" s="155"/>
    </row>
    <row r="158" spans="1:101" x14ac:dyDescent="0.2">
      <c r="A158" s="179"/>
      <c r="B158" s="179"/>
      <c r="C158" s="179"/>
      <c r="D158" s="179"/>
      <c r="E158" s="233"/>
      <c r="F158" s="233"/>
      <c r="G158" s="233"/>
      <c r="H158" s="233"/>
      <c r="I158" s="233"/>
      <c r="J158" s="233"/>
      <c r="K158" s="233"/>
      <c r="L158" s="233"/>
      <c r="M158" s="233"/>
      <c r="N158" s="233"/>
      <c r="O158" s="233"/>
      <c r="P158" s="233"/>
      <c r="Q158" s="233"/>
      <c r="R158" s="233"/>
      <c r="S158" s="233"/>
      <c r="T158" s="233"/>
      <c r="U158" s="233"/>
      <c r="V158" s="233"/>
      <c r="W158" s="233"/>
      <c r="X158" s="233"/>
      <c r="Y158" s="233"/>
      <c r="Z158" s="233"/>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c r="BI158" s="155"/>
      <c r="BJ158" s="155"/>
      <c r="BK158" s="155"/>
      <c r="BL158" s="155"/>
      <c r="BM158" s="155"/>
      <c r="BN158" s="155"/>
      <c r="BO158" s="155"/>
      <c r="BP158" s="155"/>
      <c r="BQ158" s="155"/>
      <c r="BR158" s="155"/>
      <c r="BS158" s="155"/>
      <c r="BT158" s="155"/>
      <c r="BU158" s="155"/>
      <c r="BV158" s="155"/>
      <c r="BW158" s="155"/>
      <c r="BX158" s="155"/>
      <c r="BY158" s="155"/>
      <c r="BZ158" s="155"/>
      <c r="CA158" s="155"/>
      <c r="CB158" s="155"/>
      <c r="CC158" s="155"/>
      <c r="CD158" s="155"/>
      <c r="CE158" s="155"/>
      <c r="CF158" s="155"/>
      <c r="CG158" s="155"/>
      <c r="CH158" s="155"/>
      <c r="CI158" s="155"/>
      <c r="CJ158" s="155"/>
      <c r="CK158" s="155"/>
      <c r="CL158" s="155"/>
      <c r="CM158" s="155"/>
      <c r="CN158" s="155"/>
      <c r="CO158" s="155"/>
      <c r="CP158" s="155"/>
      <c r="CQ158" s="155"/>
      <c r="CR158" s="155"/>
      <c r="CS158" s="155"/>
      <c r="CT158" s="155"/>
      <c r="CU158" s="155"/>
      <c r="CV158" s="155"/>
      <c r="CW158" s="155"/>
    </row>
    <row r="159" spans="1:101" x14ac:dyDescent="0.2">
      <c r="A159" s="179"/>
      <c r="B159" s="179"/>
      <c r="C159" s="179"/>
      <c r="D159" s="179"/>
      <c r="E159" s="233"/>
      <c r="F159" s="233"/>
      <c r="G159" s="233"/>
      <c r="H159" s="233"/>
      <c r="I159" s="233"/>
      <c r="J159" s="233"/>
      <c r="K159" s="233"/>
      <c r="L159" s="233"/>
      <c r="M159" s="233"/>
      <c r="N159" s="233"/>
      <c r="O159" s="233"/>
      <c r="P159" s="233"/>
      <c r="Q159" s="233"/>
      <c r="R159" s="233"/>
      <c r="S159" s="233"/>
      <c r="T159" s="233"/>
      <c r="U159" s="233"/>
      <c r="V159" s="233"/>
      <c r="W159" s="233"/>
      <c r="X159" s="233"/>
      <c r="Y159" s="233"/>
      <c r="Z159" s="233"/>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c r="BI159" s="155"/>
      <c r="BJ159" s="155"/>
      <c r="BK159" s="155"/>
      <c r="BL159" s="155"/>
      <c r="BM159" s="155"/>
      <c r="BN159" s="155"/>
      <c r="BO159" s="155"/>
      <c r="BP159" s="155"/>
      <c r="BQ159" s="155"/>
      <c r="BR159" s="155"/>
      <c r="BS159" s="155"/>
      <c r="BT159" s="155"/>
      <c r="BU159" s="155"/>
      <c r="BV159" s="155"/>
      <c r="BW159" s="155"/>
      <c r="BX159" s="155"/>
      <c r="BY159" s="155"/>
      <c r="BZ159" s="155"/>
      <c r="CA159" s="155"/>
      <c r="CB159" s="155"/>
      <c r="CC159" s="155"/>
      <c r="CD159" s="155"/>
      <c r="CE159" s="155"/>
      <c r="CF159" s="155"/>
      <c r="CG159" s="155"/>
      <c r="CH159" s="155"/>
      <c r="CI159" s="155"/>
      <c r="CJ159" s="155"/>
      <c r="CK159" s="155"/>
      <c r="CL159" s="155"/>
      <c r="CM159" s="155"/>
      <c r="CN159" s="155"/>
      <c r="CO159" s="155"/>
      <c r="CP159" s="155"/>
      <c r="CQ159" s="155"/>
      <c r="CR159" s="155"/>
      <c r="CS159" s="155"/>
      <c r="CT159" s="155"/>
      <c r="CU159" s="155"/>
      <c r="CV159" s="155"/>
      <c r="CW159" s="155"/>
    </row>
    <row r="160" spans="1:101" x14ac:dyDescent="0.2">
      <c r="A160" s="179"/>
      <c r="B160" s="179"/>
      <c r="C160" s="179"/>
      <c r="D160" s="179"/>
      <c r="E160" s="233"/>
      <c r="F160" s="233"/>
      <c r="G160" s="233"/>
      <c r="H160" s="233"/>
      <c r="I160" s="233"/>
      <c r="J160" s="233"/>
      <c r="K160" s="233"/>
      <c r="L160" s="233"/>
      <c r="M160" s="233"/>
      <c r="N160" s="233"/>
      <c r="O160" s="233"/>
      <c r="P160" s="233"/>
      <c r="Q160" s="233"/>
      <c r="R160" s="233"/>
      <c r="S160" s="233"/>
      <c r="T160" s="233"/>
      <c r="U160" s="233"/>
      <c r="V160" s="233"/>
      <c r="W160" s="233"/>
      <c r="X160" s="233"/>
      <c r="Y160" s="233"/>
      <c r="Z160" s="233"/>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c r="BI160" s="155"/>
      <c r="BJ160" s="155"/>
      <c r="BK160" s="155"/>
      <c r="BL160" s="155"/>
      <c r="BM160" s="155"/>
      <c r="BN160" s="155"/>
      <c r="BO160" s="155"/>
      <c r="BP160" s="155"/>
      <c r="BQ160" s="155"/>
      <c r="BR160" s="155"/>
      <c r="BS160" s="155"/>
      <c r="BT160" s="155"/>
      <c r="BU160" s="155"/>
      <c r="BV160" s="155"/>
      <c r="BW160" s="155"/>
      <c r="BX160" s="155"/>
      <c r="BY160" s="155"/>
      <c r="BZ160" s="155"/>
      <c r="CA160" s="155"/>
      <c r="CB160" s="155"/>
      <c r="CC160" s="155"/>
      <c r="CD160" s="155"/>
      <c r="CE160" s="155"/>
      <c r="CF160" s="155"/>
      <c r="CG160" s="155"/>
      <c r="CH160" s="155"/>
      <c r="CI160" s="155"/>
      <c r="CJ160" s="155"/>
      <c r="CK160" s="155"/>
      <c r="CL160" s="155"/>
      <c r="CM160" s="155"/>
      <c r="CN160" s="155"/>
      <c r="CO160" s="155"/>
      <c r="CP160" s="155"/>
      <c r="CQ160" s="155"/>
      <c r="CR160" s="155"/>
      <c r="CS160" s="155"/>
      <c r="CT160" s="155"/>
      <c r="CU160" s="155"/>
      <c r="CV160" s="155"/>
      <c r="CW160" s="155"/>
    </row>
    <row r="161" spans="1:108" x14ac:dyDescent="0.2">
      <c r="A161" s="179"/>
      <c r="B161" s="179"/>
      <c r="C161" s="179"/>
      <c r="D161" s="179"/>
      <c r="E161" s="233"/>
      <c r="F161" s="233"/>
      <c r="G161" s="233"/>
      <c r="H161" s="233"/>
      <c r="I161" s="233"/>
      <c r="J161" s="233"/>
      <c r="K161" s="233"/>
      <c r="L161" s="233"/>
      <c r="M161" s="233"/>
      <c r="N161" s="233"/>
      <c r="O161" s="233"/>
      <c r="P161" s="233"/>
      <c r="Q161" s="233"/>
      <c r="R161" s="233"/>
      <c r="S161" s="233"/>
      <c r="T161" s="233"/>
      <c r="U161" s="233"/>
      <c r="V161" s="233"/>
      <c r="W161" s="233"/>
      <c r="X161" s="233"/>
      <c r="Y161" s="233"/>
      <c r="Z161" s="233"/>
      <c r="AA161" s="155"/>
      <c r="AB161" s="155"/>
      <c r="AC161" s="155"/>
      <c r="AD161" s="155"/>
      <c r="AE161" s="155"/>
      <c r="AF161" s="155"/>
      <c r="AG161" s="155"/>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c r="BI161" s="155"/>
      <c r="BJ161" s="155"/>
      <c r="BK161" s="155"/>
      <c r="BL161" s="155"/>
      <c r="BM161" s="155"/>
      <c r="BN161" s="155"/>
      <c r="BO161" s="155"/>
      <c r="BP161" s="155"/>
      <c r="BQ161" s="155"/>
      <c r="BR161" s="155"/>
      <c r="BS161" s="155"/>
      <c r="BT161" s="155"/>
      <c r="BU161" s="155"/>
      <c r="BV161" s="155"/>
      <c r="BW161" s="155"/>
      <c r="BX161" s="155"/>
      <c r="BY161" s="155"/>
      <c r="BZ161" s="155"/>
      <c r="CA161" s="155"/>
      <c r="CB161" s="155"/>
      <c r="CC161" s="155"/>
      <c r="CD161" s="155"/>
      <c r="CE161" s="155"/>
      <c r="CF161" s="155"/>
      <c r="CG161" s="155"/>
      <c r="CH161" s="155"/>
      <c r="CI161" s="155"/>
      <c r="CJ161" s="155"/>
      <c r="CK161" s="155"/>
      <c r="CL161" s="155"/>
      <c r="CM161" s="155"/>
      <c r="CN161" s="155"/>
      <c r="CO161" s="155"/>
      <c r="CP161" s="155"/>
      <c r="CQ161" s="155"/>
      <c r="CR161" s="155"/>
      <c r="CS161" s="155"/>
      <c r="CT161" s="155"/>
      <c r="CU161" s="155"/>
      <c r="CV161" s="155"/>
      <c r="CW161" s="155"/>
    </row>
    <row r="162" spans="1:108" x14ac:dyDescent="0.2">
      <c r="A162" s="179"/>
      <c r="B162" s="179"/>
      <c r="C162" s="179"/>
      <c r="D162" s="179"/>
      <c r="E162" s="233"/>
      <c r="F162" s="233"/>
      <c r="G162" s="233"/>
      <c r="H162" s="233"/>
      <c r="I162" s="233"/>
      <c r="J162" s="233"/>
      <c r="K162" s="233"/>
      <c r="L162" s="233"/>
      <c r="M162" s="233"/>
      <c r="N162" s="233"/>
      <c r="O162" s="233"/>
      <c r="P162" s="233"/>
      <c r="Q162" s="233"/>
      <c r="R162" s="233"/>
      <c r="S162" s="233"/>
      <c r="T162" s="233"/>
      <c r="U162" s="233"/>
      <c r="V162" s="233"/>
      <c r="W162" s="233"/>
      <c r="X162" s="233"/>
      <c r="Y162" s="233"/>
      <c r="Z162" s="233"/>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c r="BI162" s="155"/>
      <c r="BJ162" s="155"/>
      <c r="BK162" s="155"/>
      <c r="BL162" s="155"/>
      <c r="BM162" s="155"/>
      <c r="BN162" s="155"/>
      <c r="BO162" s="155"/>
      <c r="BP162" s="155"/>
      <c r="BQ162" s="155"/>
      <c r="BR162" s="155"/>
      <c r="BS162" s="155"/>
      <c r="BT162" s="155"/>
      <c r="BU162" s="155"/>
      <c r="BV162" s="155"/>
      <c r="BW162" s="155"/>
      <c r="BX162" s="155"/>
      <c r="BY162" s="155"/>
      <c r="BZ162" s="155"/>
      <c r="CA162" s="155"/>
      <c r="CB162" s="155"/>
      <c r="CC162" s="155"/>
      <c r="CD162" s="155"/>
      <c r="CE162" s="155"/>
      <c r="CF162" s="155"/>
      <c r="CG162" s="155"/>
      <c r="CH162" s="155"/>
      <c r="CI162" s="155"/>
      <c r="CJ162" s="155"/>
      <c r="CK162" s="155"/>
      <c r="CL162" s="155"/>
      <c r="CM162" s="155"/>
      <c r="CN162" s="155"/>
      <c r="CO162" s="155"/>
      <c r="CP162" s="155"/>
      <c r="CQ162" s="155"/>
      <c r="CR162" s="155"/>
      <c r="CS162" s="155"/>
      <c r="CT162" s="155"/>
      <c r="CU162" s="155"/>
      <c r="CV162" s="155"/>
      <c r="CW162" s="155"/>
    </row>
    <row r="163" spans="1:108" x14ac:dyDescent="0.2">
      <c r="A163" s="179"/>
      <c r="B163" s="179"/>
      <c r="C163" s="179"/>
      <c r="D163" s="179"/>
      <c r="E163" s="233"/>
      <c r="F163" s="233"/>
      <c r="G163" s="233"/>
      <c r="H163" s="233"/>
      <c r="I163" s="233"/>
      <c r="J163" s="233"/>
      <c r="K163" s="233"/>
      <c r="L163" s="233"/>
      <c r="M163" s="233"/>
      <c r="N163" s="233"/>
      <c r="O163" s="233"/>
      <c r="P163" s="233"/>
      <c r="Q163" s="233"/>
      <c r="R163" s="233"/>
      <c r="S163" s="233"/>
      <c r="T163" s="233"/>
      <c r="U163" s="233"/>
      <c r="V163" s="233"/>
      <c r="W163" s="233"/>
      <c r="X163" s="233"/>
      <c r="Y163" s="233"/>
      <c r="Z163" s="233"/>
      <c r="AA163" s="155"/>
      <c r="AB163" s="155"/>
      <c r="AC163" s="155"/>
      <c r="AD163" s="155"/>
      <c r="AE163" s="155"/>
      <c r="AF163" s="155"/>
      <c r="AG163" s="155"/>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c r="BI163" s="155"/>
      <c r="BJ163" s="155"/>
      <c r="BK163" s="155"/>
      <c r="BL163" s="155"/>
      <c r="BM163" s="155"/>
      <c r="BN163" s="155"/>
      <c r="BO163" s="155"/>
      <c r="BP163" s="155"/>
      <c r="BQ163" s="155"/>
      <c r="BR163" s="155"/>
      <c r="BS163" s="155"/>
      <c r="BT163" s="155"/>
      <c r="BU163" s="155"/>
      <c r="BV163" s="155"/>
      <c r="BW163" s="155"/>
      <c r="BX163" s="155"/>
      <c r="BY163" s="155"/>
      <c r="BZ163" s="155"/>
      <c r="CA163" s="155"/>
      <c r="CB163" s="155"/>
      <c r="CC163" s="155"/>
      <c r="CD163" s="155"/>
      <c r="CE163" s="155"/>
      <c r="CF163" s="155"/>
      <c r="CG163" s="155"/>
      <c r="CH163" s="155"/>
      <c r="CI163" s="155"/>
      <c r="CJ163" s="155"/>
      <c r="CK163" s="155"/>
      <c r="CL163" s="155"/>
      <c r="CM163" s="155"/>
      <c r="CN163" s="155"/>
      <c r="CO163" s="155"/>
      <c r="CP163" s="155"/>
      <c r="CQ163" s="155"/>
      <c r="CR163" s="155"/>
      <c r="CS163" s="155"/>
      <c r="CT163" s="155"/>
      <c r="CU163" s="155"/>
      <c r="CV163" s="155"/>
      <c r="CW163" s="155"/>
    </row>
    <row r="164" spans="1:108" x14ac:dyDescent="0.2">
      <c r="A164" s="179"/>
      <c r="B164" s="179"/>
      <c r="C164" s="179"/>
      <c r="D164" s="179"/>
      <c r="E164" s="233"/>
      <c r="F164" s="233"/>
      <c r="G164" s="233"/>
      <c r="H164" s="233"/>
      <c r="I164" s="233"/>
      <c r="J164" s="233"/>
      <c r="K164" s="233"/>
      <c r="L164" s="233"/>
      <c r="M164" s="233"/>
      <c r="N164" s="233"/>
      <c r="O164" s="233"/>
      <c r="P164" s="233"/>
      <c r="Q164" s="233"/>
      <c r="R164" s="233"/>
      <c r="S164" s="233"/>
      <c r="T164" s="233"/>
      <c r="U164" s="233"/>
      <c r="V164" s="233"/>
      <c r="W164" s="233"/>
      <c r="X164" s="233"/>
      <c r="Y164" s="233"/>
      <c r="Z164" s="233"/>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c r="BI164" s="155"/>
      <c r="BJ164" s="155"/>
      <c r="BK164" s="155"/>
      <c r="BL164" s="155"/>
      <c r="BM164" s="155"/>
      <c r="BN164" s="155"/>
      <c r="BO164" s="155"/>
      <c r="BP164" s="155"/>
      <c r="BQ164" s="155"/>
      <c r="BR164" s="155"/>
      <c r="BS164" s="155"/>
      <c r="BT164" s="155"/>
      <c r="BU164" s="155"/>
      <c r="BV164" s="155"/>
      <c r="BW164" s="155"/>
      <c r="BX164" s="155"/>
      <c r="BY164" s="155"/>
      <c r="BZ164" s="155"/>
      <c r="CA164" s="155"/>
      <c r="CB164" s="155"/>
      <c r="CC164" s="155"/>
      <c r="CD164" s="155"/>
      <c r="CE164" s="155"/>
      <c r="CF164" s="155"/>
      <c r="CG164" s="155"/>
      <c r="CH164" s="155"/>
      <c r="CI164" s="155"/>
      <c r="CJ164" s="155"/>
      <c r="CK164" s="155"/>
      <c r="CL164" s="155"/>
      <c r="CM164" s="155"/>
      <c r="CN164" s="155"/>
      <c r="CO164" s="155"/>
      <c r="CP164" s="155"/>
      <c r="CQ164" s="155"/>
      <c r="CR164" s="155"/>
      <c r="CS164" s="155"/>
      <c r="CT164" s="155"/>
      <c r="CU164" s="155"/>
      <c r="CV164" s="155"/>
      <c r="CW164" s="155"/>
    </row>
    <row r="165" spans="1:108" x14ac:dyDescent="0.2">
      <c r="A165" s="179"/>
      <c r="B165" s="179"/>
      <c r="C165" s="179"/>
      <c r="D165" s="179"/>
      <c r="E165" s="233"/>
      <c r="F165" s="233"/>
      <c r="G165" s="233"/>
      <c r="H165" s="233"/>
      <c r="I165" s="233"/>
      <c r="J165" s="233"/>
      <c r="K165" s="233"/>
      <c r="L165" s="233"/>
      <c r="M165" s="233"/>
      <c r="N165" s="233"/>
      <c r="O165" s="233"/>
      <c r="P165" s="233"/>
      <c r="Q165" s="233"/>
      <c r="R165" s="233"/>
      <c r="S165" s="233"/>
      <c r="T165" s="233"/>
      <c r="U165" s="233"/>
      <c r="V165" s="233"/>
      <c r="W165" s="233"/>
      <c r="X165" s="233"/>
      <c r="Y165" s="233"/>
      <c r="Z165" s="233"/>
      <c r="AA165" s="155"/>
      <c r="AB165" s="155"/>
      <c r="AC165" s="155"/>
      <c r="AD165" s="155"/>
      <c r="AE165" s="155"/>
      <c r="AF165" s="155"/>
      <c r="AG165" s="155"/>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c r="BI165" s="155"/>
      <c r="BJ165" s="155"/>
      <c r="BK165" s="155"/>
      <c r="BL165" s="155"/>
      <c r="BM165" s="155"/>
      <c r="BN165" s="155"/>
      <c r="BO165" s="155"/>
      <c r="BP165" s="155"/>
      <c r="BQ165" s="155"/>
      <c r="BR165" s="155"/>
      <c r="BS165" s="155"/>
      <c r="BT165" s="155"/>
      <c r="BU165" s="155"/>
      <c r="BV165" s="155"/>
      <c r="BW165" s="155"/>
      <c r="BX165" s="155"/>
      <c r="BY165" s="155"/>
      <c r="BZ165" s="155"/>
      <c r="CA165" s="155"/>
      <c r="CB165" s="155"/>
      <c r="CC165" s="155"/>
      <c r="CD165" s="155"/>
      <c r="CE165" s="155"/>
      <c r="CF165" s="155"/>
      <c r="CG165" s="155"/>
      <c r="CH165" s="155"/>
      <c r="CI165" s="155"/>
      <c r="CJ165" s="155"/>
      <c r="CK165" s="155"/>
      <c r="CL165" s="155"/>
      <c r="CM165" s="155"/>
      <c r="CN165" s="155"/>
      <c r="CO165" s="155"/>
      <c r="CP165" s="155"/>
      <c r="CQ165" s="155"/>
      <c r="CR165" s="155"/>
      <c r="CS165" s="155"/>
      <c r="CT165" s="155"/>
      <c r="CU165" s="155"/>
      <c r="CV165" s="155"/>
      <c r="CW165" s="155"/>
    </row>
    <row r="166" spans="1:108" x14ac:dyDescent="0.2">
      <c r="A166" s="179"/>
      <c r="B166" s="179"/>
      <c r="C166" s="179"/>
      <c r="D166" s="179"/>
      <c r="E166" s="233"/>
      <c r="F166" s="233"/>
      <c r="G166" s="233"/>
      <c r="H166" s="233"/>
      <c r="I166" s="233"/>
      <c r="J166" s="233"/>
      <c r="K166" s="233"/>
      <c r="L166" s="233"/>
      <c r="M166" s="233"/>
      <c r="N166" s="233"/>
      <c r="O166" s="233"/>
      <c r="P166" s="233"/>
      <c r="Q166" s="233"/>
      <c r="R166" s="233"/>
      <c r="S166" s="233"/>
      <c r="T166" s="233"/>
      <c r="U166" s="233"/>
      <c r="V166" s="233"/>
      <c r="W166" s="233"/>
      <c r="X166" s="233"/>
      <c r="Y166" s="233"/>
      <c r="Z166" s="233"/>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c r="BI166" s="155"/>
      <c r="BJ166" s="155"/>
      <c r="BK166" s="155"/>
      <c r="BL166" s="155"/>
      <c r="BM166" s="155"/>
      <c r="BN166" s="155"/>
      <c r="BO166" s="155"/>
      <c r="BP166" s="155"/>
      <c r="BQ166" s="155"/>
      <c r="BR166" s="155"/>
      <c r="BS166" s="155"/>
      <c r="BT166" s="155"/>
      <c r="BU166" s="155"/>
      <c r="BV166" s="155"/>
      <c r="BW166" s="155"/>
      <c r="BX166" s="155"/>
      <c r="BY166" s="155"/>
      <c r="BZ166" s="155"/>
      <c r="CA166" s="155"/>
      <c r="CB166" s="155"/>
      <c r="CC166" s="155"/>
      <c r="CD166" s="155"/>
      <c r="CE166" s="155"/>
      <c r="CF166" s="155"/>
      <c r="CG166" s="155"/>
      <c r="CH166" s="155"/>
      <c r="CI166" s="155"/>
      <c r="CJ166" s="155"/>
      <c r="CK166" s="155"/>
      <c r="CL166" s="155"/>
      <c r="CM166" s="155"/>
      <c r="CN166" s="155"/>
      <c r="CO166" s="155"/>
      <c r="CP166" s="155"/>
      <c r="CQ166" s="155"/>
      <c r="CR166" s="155"/>
      <c r="CS166" s="155"/>
      <c r="CT166" s="155"/>
      <c r="CU166" s="155"/>
      <c r="CV166" s="155"/>
      <c r="CW166" s="155"/>
    </row>
    <row r="167" spans="1:108" x14ac:dyDescent="0.2">
      <c r="A167" s="179"/>
      <c r="B167" s="179"/>
      <c r="C167" s="179"/>
      <c r="D167" s="179"/>
      <c r="E167" s="233"/>
      <c r="F167" s="233"/>
      <c r="G167" s="233"/>
      <c r="H167" s="233"/>
      <c r="I167" s="233"/>
      <c r="J167" s="233"/>
      <c r="K167" s="233"/>
      <c r="L167" s="233"/>
      <c r="M167" s="233"/>
      <c r="N167" s="233"/>
      <c r="O167" s="233"/>
      <c r="P167" s="233"/>
      <c r="Q167" s="233"/>
      <c r="R167" s="233"/>
      <c r="S167" s="233"/>
      <c r="T167" s="233"/>
      <c r="U167" s="233"/>
      <c r="V167" s="233"/>
      <c r="W167" s="233"/>
      <c r="X167" s="233"/>
      <c r="Y167" s="233"/>
      <c r="Z167" s="233"/>
      <c r="AA167" s="155"/>
      <c r="AB167" s="155"/>
      <c r="AC167" s="155"/>
      <c r="AD167" s="155"/>
      <c r="AE167" s="155"/>
      <c r="AF167" s="155"/>
      <c r="AG167" s="155"/>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c r="BI167" s="155"/>
      <c r="BJ167" s="155"/>
      <c r="BK167" s="155"/>
      <c r="BL167" s="155"/>
      <c r="BM167" s="155"/>
      <c r="BN167" s="155"/>
      <c r="BO167" s="155"/>
      <c r="BP167" s="155"/>
      <c r="BQ167" s="155"/>
      <c r="BR167" s="155"/>
      <c r="BS167" s="155"/>
      <c r="BT167" s="155"/>
      <c r="BU167" s="155"/>
      <c r="BV167" s="155"/>
      <c r="BW167" s="155"/>
      <c r="BX167" s="155"/>
      <c r="BY167" s="155"/>
      <c r="BZ167" s="155"/>
      <c r="CA167" s="155"/>
      <c r="CB167" s="155"/>
      <c r="CC167" s="155"/>
      <c r="CD167" s="155"/>
      <c r="CE167" s="155"/>
      <c r="CF167" s="155"/>
      <c r="CG167" s="155"/>
      <c r="CH167" s="155"/>
      <c r="CI167" s="155"/>
      <c r="CJ167" s="155"/>
      <c r="CK167" s="155"/>
      <c r="CL167" s="155"/>
      <c r="CM167" s="155"/>
      <c r="CN167" s="155"/>
      <c r="CO167" s="155"/>
      <c r="CP167" s="155"/>
      <c r="CQ167" s="155"/>
      <c r="CR167" s="155"/>
      <c r="CS167" s="155"/>
      <c r="CT167" s="155"/>
      <c r="CU167" s="155"/>
      <c r="CV167" s="155"/>
      <c r="CW167" s="155"/>
    </row>
    <row r="168" spans="1:108" x14ac:dyDescent="0.2">
      <c r="A168" s="179"/>
      <c r="B168" s="179"/>
      <c r="C168" s="179"/>
      <c r="D168" s="179"/>
      <c r="E168" s="233"/>
      <c r="F168" s="233"/>
      <c r="G168" s="233"/>
      <c r="H168" s="233"/>
      <c r="I168" s="233"/>
      <c r="J168" s="233"/>
      <c r="K168" s="233"/>
      <c r="L168" s="233"/>
      <c r="M168" s="233"/>
      <c r="N168" s="233"/>
      <c r="O168" s="233"/>
      <c r="P168" s="233"/>
      <c r="Q168" s="233"/>
      <c r="R168" s="233"/>
      <c r="S168" s="233"/>
      <c r="T168" s="233"/>
      <c r="U168" s="233"/>
      <c r="V168" s="233"/>
      <c r="W168" s="233"/>
      <c r="X168" s="233"/>
      <c r="Y168" s="233"/>
      <c r="Z168" s="233"/>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c r="BI168" s="155"/>
      <c r="BJ168" s="155"/>
      <c r="BK168" s="155"/>
      <c r="BL168" s="155"/>
      <c r="BM168" s="155"/>
      <c r="BN168" s="155"/>
      <c r="BO168" s="155"/>
      <c r="BP168" s="155"/>
      <c r="BQ168" s="155"/>
      <c r="BR168" s="155"/>
      <c r="BS168" s="155"/>
      <c r="BT168" s="155"/>
      <c r="BU168" s="155"/>
      <c r="BV168" s="155"/>
      <c r="BW168" s="155"/>
      <c r="BX168" s="155"/>
      <c r="BY168" s="155"/>
      <c r="BZ168" s="155"/>
      <c r="CA168" s="155"/>
      <c r="CB168" s="155"/>
      <c r="CC168" s="155"/>
      <c r="CD168" s="155"/>
      <c r="CE168" s="155"/>
      <c r="CF168" s="155"/>
      <c r="CG168" s="155"/>
      <c r="CH168" s="155"/>
      <c r="CI168" s="155"/>
      <c r="CJ168" s="155"/>
      <c r="CK168" s="155"/>
      <c r="CL168" s="155"/>
      <c r="CM168" s="155"/>
      <c r="CN168" s="155"/>
      <c r="CO168" s="155"/>
      <c r="CP168" s="155"/>
      <c r="CQ168" s="155"/>
      <c r="CR168" s="155"/>
      <c r="CS168" s="155"/>
      <c r="CT168" s="155"/>
      <c r="CU168" s="155"/>
      <c r="CV168" s="155"/>
      <c r="CW168" s="155"/>
    </row>
    <row r="169" spans="1:108" x14ac:dyDescent="0.2">
      <c r="A169" s="179"/>
      <c r="B169" s="179"/>
      <c r="C169" s="179"/>
      <c r="D169" s="179"/>
      <c r="E169" s="233"/>
      <c r="F169" s="233"/>
      <c r="G169" s="233"/>
      <c r="H169" s="233"/>
      <c r="I169" s="233"/>
      <c r="J169" s="233"/>
      <c r="K169" s="233"/>
      <c r="L169" s="233"/>
      <c r="M169" s="233"/>
      <c r="N169" s="233"/>
      <c r="O169" s="233"/>
      <c r="P169" s="233"/>
      <c r="Q169" s="233"/>
      <c r="R169" s="233"/>
      <c r="S169" s="233"/>
      <c r="T169" s="233"/>
      <c r="U169" s="233"/>
      <c r="V169" s="233"/>
      <c r="W169" s="233"/>
      <c r="X169" s="233"/>
      <c r="Y169" s="233"/>
      <c r="Z169" s="233"/>
      <c r="AA169" s="155"/>
      <c r="AB169" s="155"/>
      <c r="AC169" s="155"/>
      <c r="AD169" s="155"/>
      <c r="AE169" s="155"/>
      <c r="AF169" s="155"/>
      <c r="AG169" s="155"/>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c r="BI169" s="155"/>
      <c r="BJ169" s="155"/>
      <c r="BK169" s="155"/>
      <c r="BL169" s="155"/>
      <c r="BM169" s="155"/>
      <c r="BN169" s="155"/>
      <c r="BO169" s="155"/>
      <c r="BP169" s="155"/>
      <c r="BQ169" s="155"/>
      <c r="BR169" s="155"/>
      <c r="BS169" s="155"/>
      <c r="BT169" s="155"/>
      <c r="BU169" s="155"/>
      <c r="BV169" s="155"/>
      <c r="BW169" s="155"/>
      <c r="BX169" s="155"/>
      <c r="BY169" s="155"/>
      <c r="BZ169" s="155"/>
      <c r="CA169" s="155"/>
      <c r="CB169" s="155"/>
      <c r="CC169" s="155"/>
      <c r="CD169" s="155"/>
      <c r="CE169" s="155"/>
      <c r="CF169" s="155"/>
      <c r="CG169" s="155"/>
      <c r="CH169" s="155"/>
      <c r="CI169" s="155"/>
      <c r="CJ169" s="155"/>
      <c r="CK169" s="155"/>
      <c r="CL169" s="155"/>
      <c r="CM169" s="155"/>
      <c r="CN169" s="155"/>
      <c r="CO169" s="155"/>
      <c r="CP169" s="155"/>
      <c r="CQ169" s="155"/>
      <c r="CR169" s="155"/>
      <c r="CS169" s="155"/>
      <c r="CT169" s="155"/>
      <c r="CU169" s="155"/>
      <c r="CV169" s="155"/>
      <c r="CW169" s="155"/>
    </row>
    <row r="170" spans="1:108" x14ac:dyDescent="0.2">
      <c r="A170" s="179"/>
      <c r="B170" s="179"/>
      <c r="C170" s="179"/>
      <c r="D170" s="179"/>
      <c r="E170" s="242"/>
      <c r="F170" s="179"/>
      <c r="G170" s="179"/>
      <c r="J170" s="179"/>
      <c r="K170" s="179"/>
      <c r="N170" s="179"/>
      <c r="O170" s="179"/>
      <c r="R170" s="179"/>
      <c r="S170" s="179"/>
      <c r="V170" s="179"/>
      <c r="W170" s="179"/>
      <c r="Z170" s="179"/>
    </row>
    <row r="171" spans="1:108" x14ac:dyDescent="0.2">
      <c r="A171" s="179"/>
      <c r="B171" s="179"/>
      <c r="C171" s="179"/>
      <c r="D171" s="179"/>
      <c r="E171" s="242"/>
      <c r="F171" s="179"/>
      <c r="G171" s="179"/>
      <c r="J171" s="179"/>
      <c r="K171" s="179"/>
      <c r="N171" s="179"/>
      <c r="O171" s="179"/>
      <c r="R171" s="179"/>
      <c r="S171" s="179"/>
      <c r="V171" s="179"/>
      <c r="W171" s="179"/>
      <c r="Z171" s="179"/>
    </row>
    <row r="172" spans="1:108" x14ac:dyDescent="0.2">
      <c r="A172" s="179"/>
      <c r="B172" s="179"/>
      <c r="C172" s="179"/>
      <c r="D172" s="179"/>
      <c r="E172" s="242"/>
      <c r="F172" s="179"/>
      <c r="G172" s="179"/>
      <c r="J172" s="179"/>
      <c r="K172" s="179"/>
      <c r="N172" s="179"/>
      <c r="O172" s="179"/>
      <c r="R172" s="179"/>
      <c r="S172" s="179"/>
      <c r="V172" s="179"/>
      <c r="W172" s="179"/>
      <c r="Z172" s="179"/>
    </row>
    <row r="173" spans="1:108" x14ac:dyDescent="0.2">
      <c r="A173" s="179"/>
      <c r="B173" s="179"/>
      <c r="C173" s="179"/>
      <c r="D173" s="179"/>
      <c r="E173" s="242"/>
      <c r="F173" s="179"/>
      <c r="G173" s="179"/>
      <c r="J173" s="179"/>
      <c r="K173" s="179"/>
      <c r="N173" s="179"/>
      <c r="O173" s="179"/>
      <c r="R173" s="179"/>
      <c r="S173" s="179"/>
      <c r="V173" s="179"/>
      <c r="W173" s="179"/>
      <c r="Z173" s="179"/>
    </row>
    <row r="174" spans="1:108" x14ac:dyDescent="0.2">
      <c r="A174" s="179"/>
      <c r="B174" s="179"/>
      <c r="C174" s="179"/>
      <c r="D174" s="179"/>
      <c r="E174" s="242"/>
      <c r="F174" s="179"/>
      <c r="G174" s="179"/>
      <c r="J174" s="179"/>
      <c r="K174" s="179"/>
      <c r="N174" s="179"/>
      <c r="O174" s="179"/>
      <c r="R174" s="179"/>
      <c r="S174" s="179"/>
      <c r="V174" s="179"/>
      <c r="W174" s="179"/>
      <c r="Z174" s="179"/>
    </row>
    <row r="175" spans="1:108" x14ac:dyDescent="0.2">
      <c r="A175" s="179"/>
      <c r="B175" s="179"/>
      <c r="C175" s="179"/>
      <c r="D175" s="179"/>
      <c r="E175" s="242"/>
      <c r="F175" s="179"/>
      <c r="G175" s="179"/>
      <c r="J175" s="179"/>
      <c r="K175" s="179"/>
      <c r="N175" s="179"/>
      <c r="O175" s="179"/>
      <c r="R175" s="179"/>
      <c r="S175" s="179"/>
      <c r="V175" s="179"/>
      <c r="W175" s="179"/>
      <c r="Z175" s="179"/>
    </row>
    <row r="176" spans="1:108" s="243" customFormat="1" x14ac:dyDescent="0.2">
      <c r="A176" s="179"/>
      <c r="B176" s="179"/>
      <c r="C176" s="179"/>
      <c r="D176" s="179"/>
      <c r="E176" s="242"/>
      <c r="F176" s="179"/>
      <c r="G176" s="179"/>
      <c r="H176" s="179"/>
      <c r="I176" s="179"/>
      <c r="J176" s="179"/>
      <c r="K176" s="179"/>
      <c r="L176" s="179"/>
      <c r="M176" s="179"/>
      <c r="N176" s="179"/>
      <c r="O176" s="179"/>
      <c r="P176" s="179"/>
      <c r="Q176" s="179"/>
      <c r="R176" s="179"/>
      <c r="S176" s="179"/>
      <c r="T176" s="179"/>
      <c r="U176" s="179"/>
      <c r="V176" s="179"/>
      <c r="W176" s="179"/>
      <c r="X176" s="179"/>
      <c r="Y176" s="179"/>
      <c r="Z176" s="179"/>
      <c r="AB176" s="179"/>
      <c r="AC176" s="179"/>
      <c r="AF176" s="179"/>
      <c r="AG176" s="179"/>
      <c r="AJ176" s="179"/>
      <c r="AK176" s="179"/>
      <c r="AN176" s="179"/>
      <c r="AO176" s="179"/>
      <c r="AR176" s="179"/>
      <c r="AS176" s="179"/>
      <c r="AV176" s="179"/>
      <c r="AW176" s="179"/>
      <c r="AZ176" s="179"/>
      <c r="BA176" s="179"/>
      <c r="BD176" s="179"/>
      <c r="BE176" s="179"/>
      <c r="BH176" s="179"/>
      <c r="BI176" s="179"/>
      <c r="BL176" s="179"/>
      <c r="BM176" s="179"/>
      <c r="BP176" s="179"/>
      <c r="BQ176" s="179"/>
      <c r="BT176" s="179"/>
      <c r="BU176" s="179"/>
      <c r="BX176" s="179"/>
      <c r="BY176" s="179"/>
      <c r="CB176" s="179"/>
      <c r="CC176" s="179"/>
      <c r="CF176" s="179"/>
      <c r="CG176" s="179"/>
      <c r="CJ176" s="179"/>
      <c r="CK176" s="179"/>
      <c r="CN176" s="179"/>
      <c r="CO176" s="179"/>
      <c r="CR176" s="179"/>
      <c r="CS176" s="179"/>
      <c r="CV176" s="179"/>
      <c r="CW176" s="179"/>
      <c r="CX176" s="156"/>
      <c r="CY176" s="156"/>
      <c r="CZ176" s="156"/>
      <c r="DA176" s="156"/>
      <c r="DB176" s="156"/>
      <c r="DC176" s="156"/>
      <c r="DD176" s="156"/>
    </row>
    <row r="177" spans="1:108" s="243" customFormat="1" x14ac:dyDescent="0.2">
      <c r="A177" s="179"/>
      <c r="B177" s="179"/>
      <c r="C177" s="179"/>
      <c r="D177" s="179"/>
      <c r="E177" s="242"/>
      <c r="F177" s="179"/>
      <c r="G177" s="179"/>
      <c r="H177" s="179"/>
      <c r="I177" s="179"/>
      <c r="J177" s="179"/>
      <c r="K177" s="179"/>
      <c r="L177" s="179"/>
      <c r="M177" s="179"/>
      <c r="N177" s="179"/>
      <c r="O177" s="179"/>
      <c r="P177" s="179"/>
      <c r="Q177" s="179"/>
      <c r="R177" s="179"/>
      <c r="S177" s="179"/>
      <c r="T177" s="179"/>
      <c r="U177" s="179"/>
      <c r="V177" s="179"/>
      <c r="W177" s="179"/>
      <c r="X177" s="179"/>
      <c r="Y177" s="179"/>
      <c r="Z177" s="179"/>
      <c r="AB177" s="179"/>
      <c r="AC177" s="179"/>
      <c r="AF177" s="179"/>
      <c r="AG177" s="179"/>
      <c r="AJ177" s="179"/>
      <c r="AK177" s="179"/>
      <c r="AN177" s="179"/>
      <c r="AO177" s="179"/>
      <c r="AR177" s="179"/>
      <c r="AS177" s="179"/>
      <c r="AV177" s="179"/>
      <c r="AW177" s="179"/>
      <c r="AZ177" s="179"/>
      <c r="BA177" s="179"/>
      <c r="BD177" s="179"/>
      <c r="BE177" s="179"/>
      <c r="BH177" s="179"/>
      <c r="BI177" s="179"/>
      <c r="BL177" s="179"/>
      <c r="BM177" s="179"/>
      <c r="BP177" s="179"/>
      <c r="BQ177" s="179"/>
      <c r="BT177" s="179"/>
      <c r="BU177" s="179"/>
      <c r="BX177" s="179"/>
      <c r="BY177" s="179"/>
      <c r="CB177" s="179"/>
      <c r="CC177" s="179"/>
      <c r="CF177" s="179"/>
      <c r="CG177" s="179"/>
      <c r="CJ177" s="179"/>
      <c r="CK177" s="179"/>
      <c r="CN177" s="179"/>
      <c r="CO177" s="179"/>
      <c r="CR177" s="179"/>
      <c r="CS177" s="179"/>
      <c r="CV177" s="179"/>
      <c r="CW177" s="179"/>
      <c r="CX177" s="156"/>
      <c r="CY177" s="156"/>
      <c r="CZ177" s="156"/>
      <c r="DA177" s="156"/>
      <c r="DB177" s="156"/>
      <c r="DC177" s="156"/>
      <c r="DD177" s="156"/>
    </row>
    <row r="178" spans="1:108" s="243" customFormat="1" x14ac:dyDescent="0.2">
      <c r="A178" s="179"/>
      <c r="B178" s="179"/>
      <c r="C178" s="179"/>
      <c r="D178" s="179"/>
      <c r="E178" s="242"/>
      <c r="F178" s="179"/>
      <c r="G178" s="179"/>
      <c r="H178" s="179"/>
      <c r="I178" s="179"/>
      <c r="J178" s="179"/>
      <c r="K178" s="179"/>
      <c r="L178" s="179"/>
      <c r="M178" s="179"/>
      <c r="N178" s="179"/>
      <c r="O178" s="179"/>
      <c r="P178" s="179"/>
      <c r="Q178" s="179"/>
      <c r="R178" s="179"/>
      <c r="S178" s="179"/>
      <c r="T178" s="179"/>
      <c r="U178" s="179"/>
      <c r="V178" s="179"/>
      <c r="W178" s="179"/>
      <c r="X178" s="179"/>
      <c r="Y178" s="179"/>
      <c r="Z178" s="179"/>
      <c r="AB178" s="179"/>
      <c r="AC178" s="179"/>
      <c r="AF178" s="179"/>
      <c r="AG178" s="179"/>
      <c r="AJ178" s="179"/>
      <c r="AK178" s="179"/>
      <c r="AN178" s="179"/>
      <c r="AO178" s="179"/>
      <c r="AR178" s="179"/>
      <c r="AS178" s="179"/>
      <c r="AV178" s="179"/>
      <c r="AW178" s="179"/>
      <c r="AZ178" s="179"/>
      <c r="BA178" s="179"/>
      <c r="BD178" s="179"/>
      <c r="BE178" s="179"/>
      <c r="BH178" s="179"/>
      <c r="BI178" s="179"/>
      <c r="BL178" s="179"/>
      <c r="BM178" s="179"/>
      <c r="BP178" s="179"/>
      <c r="BQ178" s="179"/>
      <c r="BT178" s="179"/>
      <c r="BU178" s="179"/>
      <c r="BX178" s="179"/>
      <c r="BY178" s="179"/>
      <c r="CB178" s="179"/>
      <c r="CC178" s="179"/>
      <c r="CF178" s="179"/>
      <c r="CG178" s="179"/>
      <c r="CJ178" s="179"/>
      <c r="CK178" s="179"/>
      <c r="CN178" s="179"/>
      <c r="CO178" s="179"/>
      <c r="CR178" s="179"/>
      <c r="CS178" s="179"/>
      <c r="CV178" s="179"/>
      <c r="CW178" s="179"/>
      <c r="CX178" s="156"/>
      <c r="CY178" s="156"/>
      <c r="CZ178" s="156"/>
      <c r="DA178" s="156"/>
      <c r="DB178" s="156"/>
      <c r="DC178" s="156"/>
      <c r="DD178" s="156"/>
    </row>
    <row r="179" spans="1:108" s="243" customFormat="1" x14ac:dyDescent="0.2">
      <c r="A179" s="179"/>
      <c r="B179" s="179"/>
      <c r="C179" s="179"/>
      <c r="D179" s="179"/>
      <c r="E179" s="242"/>
      <c r="F179" s="179"/>
      <c r="G179" s="179"/>
      <c r="H179" s="179"/>
      <c r="I179" s="179"/>
      <c r="J179" s="179"/>
      <c r="K179" s="179"/>
      <c r="L179" s="179"/>
      <c r="M179" s="179"/>
      <c r="N179" s="179"/>
      <c r="O179" s="179"/>
      <c r="P179" s="179"/>
      <c r="Q179" s="179"/>
      <c r="R179" s="179"/>
      <c r="S179" s="179"/>
      <c r="T179" s="179"/>
      <c r="U179" s="179"/>
      <c r="V179" s="179"/>
      <c r="W179" s="179"/>
      <c r="X179" s="179"/>
      <c r="Y179" s="179"/>
      <c r="Z179" s="179"/>
      <c r="AB179" s="179"/>
      <c r="AC179" s="179"/>
      <c r="AF179" s="179"/>
      <c r="AG179" s="179"/>
      <c r="AJ179" s="179"/>
      <c r="AK179" s="179"/>
      <c r="AN179" s="179"/>
      <c r="AO179" s="179"/>
      <c r="AR179" s="179"/>
      <c r="AS179" s="179"/>
      <c r="AV179" s="179"/>
      <c r="AW179" s="179"/>
      <c r="AZ179" s="179"/>
      <c r="BA179" s="179"/>
      <c r="BD179" s="179"/>
      <c r="BE179" s="179"/>
      <c r="BH179" s="179"/>
      <c r="BI179" s="179"/>
      <c r="BL179" s="179"/>
      <c r="BM179" s="179"/>
      <c r="BP179" s="179"/>
      <c r="BQ179" s="179"/>
      <c r="BT179" s="179"/>
      <c r="BU179" s="179"/>
      <c r="BX179" s="179"/>
      <c r="BY179" s="179"/>
      <c r="CB179" s="179"/>
      <c r="CC179" s="179"/>
      <c r="CF179" s="179"/>
      <c r="CG179" s="179"/>
      <c r="CJ179" s="179"/>
      <c r="CK179" s="179"/>
      <c r="CN179" s="179"/>
      <c r="CO179" s="179"/>
      <c r="CR179" s="179"/>
      <c r="CS179" s="179"/>
      <c r="CV179" s="179"/>
      <c r="CW179" s="179"/>
      <c r="CX179" s="156"/>
      <c r="CY179" s="156"/>
      <c r="CZ179" s="156"/>
      <c r="DA179" s="156"/>
      <c r="DB179" s="156"/>
      <c r="DC179" s="156"/>
      <c r="DD179" s="156"/>
    </row>
    <row r="180" spans="1:108" s="243" customFormat="1" x14ac:dyDescent="0.2">
      <c r="A180" s="179"/>
      <c r="B180" s="179"/>
      <c r="C180" s="179"/>
      <c r="D180" s="179"/>
      <c r="E180" s="242"/>
      <c r="F180" s="179"/>
      <c r="G180" s="179"/>
      <c r="H180" s="179"/>
      <c r="I180" s="179"/>
      <c r="J180" s="179"/>
      <c r="K180" s="179"/>
      <c r="L180" s="179"/>
      <c r="M180" s="179"/>
      <c r="N180" s="179"/>
      <c r="O180" s="179"/>
      <c r="P180" s="179"/>
      <c r="Q180" s="179"/>
      <c r="R180" s="179"/>
      <c r="S180" s="179"/>
      <c r="T180" s="179"/>
      <c r="U180" s="179"/>
      <c r="V180" s="179"/>
      <c r="W180" s="179"/>
      <c r="X180" s="179"/>
      <c r="Y180" s="179"/>
      <c r="Z180" s="179"/>
      <c r="AB180" s="179"/>
      <c r="AC180" s="179"/>
      <c r="AF180" s="179"/>
      <c r="AG180" s="179"/>
      <c r="AJ180" s="179"/>
      <c r="AK180" s="179"/>
      <c r="AN180" s="179"/>
      <c r="AO180" s="179"/>
      <c r="AR180" s="179"/>
      <c r="AS180" s="179"/>
      <c r="AV180" s="179"/>
      <c r="AW180" s="179"/>
      <c r="AZ180" s="179"/>
      <c r="BA180" s="179"/>
      <c r="BD180" s="179"/>
      <c r="BE180" s="179"/>
      <c r="BH180" s="179"/>
      <c r="BI180" s="179"/>
      <c r="BL180" s="179"/>
      <c r="BM180" s="179"/>
      <c r="BP180" s="179"/>
      <c r="BQ180" s="179"/>
      <c r="BT180" s="179"/>
      <c r="BU180" s="179"/>
      <c r="BX180" s="179"/>
      <c r="BY180" s="179"/>
      <c r="CB180" s="179"/>
      <c r="CC180" s="179"/>
      <c r="CF180" s="179"/>
      <c r="CG180" s="179"/>
      <c r="CJ180" s="179"/>
      <c r="CK180" s="179"/>
      <c r="CN180" s="179"/>
      <c r="CO180" s="179"/>
      <c r="CR180" s="179"/>
      <c r="CS180" s="179"/>
      <c r="CV180" s="179"/>
      <c r="CW180" s="179"/>
      <c r="CX180" s="156"/>
      <c r="CY180" s="156"/>
      <c r="CZ180" s="156"/>
      <c r="DA180" s="156"/>
      <c r="DB180" s="156"/>
      <c r="DC180" s="156"/>
      <c r="DD180" s="156"/>
    </row>
    <row r="181" spans="1:108" s="243" customFormat="1" x14ac:dyDescent="0.2">
      <c r="A181" s="179"/>
      <c r="B181" s="179"/>
      <c r="C181" s="179"/>
      <c r="D181" s="179"/>
      <c r="E181" s="242"/>
      <c r="F181" s="179"/>
      <c r="G181" s="179"/>
      <c r="H181" s="179"/>
      <c r="I181" s="179"/>
      <c r="J181" s="179"/>
      <c r="K181" s="179"/>
      <c r="L181" s="179"/>
      <c r="M181" s="179"/>
      <c r="N181" s="179"/>
      <c r="O181" s="179"/>
      <c r="P181" s="179"/>
      <c r="Q181" s="179"/>
      <c r="R181" s="179"/>
      <c r="S181" s="179"/>
      <c r="T181" s="179"/>
      <c r="U181" s="179"/>
      <c r="V181" s="179"/>
      <c r="W181" s="179"/>
      <c r="X181" s="179"/>
      <c r="Y181" s="179"/>
      <c r="Z181" s="179"/>
      <c r="AB181" s="179"/>
      <c r="AC181" s="179"/>
      <c r="AF181" s="179"/>
      <c r="AG181" s="179"/>
      <c r="AJ181" s="179"/>
      <c r="AK181" s="179"/>
      <c r="AN181" s="179"/>
      <c r="AO181" s="179"/>
      <c r="AR181" s="179"/>
      <c r="AS181" s="179"/>
      <c r="AV181" s="179"/>
      <c r="AW181" s="179"/>
      <c r="AZ181" s="179"/>
      <c r="BA181" s="179"/>
      <c r="BD181" s="179"/>
      <c r="BE181" s="179"/>
      <c r="BH181" s="179"/>
      <c r="BI181" s="179"/>
      <c r="BL181" s="179"/>
      <c r="BM181" s="179"/>
      <c r="BP181" s="179"/>
      <c r="BQ181" s="179"/>
      <c r="BT181" s="179"/>
      <c r="BU181" s="179"/>
      <c r="BX181" s="179"/>
      <c r="BY181" s="179"/>
      <c r="CB181" s="179"/>
      <c r="CC181" s="179"/>
      <c r="CF181" s="179"/>
      <c r="CG181" s="179"/>
      <c r="CJ181" s="179"/>
      <c r="CK181" s="179"/>
      <c r="CN181" s="179"/>
      <c r="CO181" s="179"/>
      <c r="CR181" s="179"/>
      <c r="CS181" s="179"/>
      <c r="CV181" s="179"/>
      <c r="CW181" s="179"/>
      <c r="CX181" s="156"/>
      <c r="CY181" s="156"/>
      <c r="CZ181" s="156"/>
      <c r="DA181" s="156"/>
      <c r="DB181" s="156"/>
      <c r="DC181" s="156"/>
      <c r="DD181" s="156"/>
    </row>
    <row r="182" spans="1:108" s="243" customFormat="1" x14ac:dyDescent="0.2">
      <c r="A182" s="179"/>
      <c r="B182" s="179"/>
      <c r="C182" s="179"/>
      <c r="D182" s="179"/>
      <c r="E182" s="242"/>
      <c r="F182" s="179"/>
      <c r="G182" s="179"/>
      <c r="H182" s="179"/>
      <c r="I182" s="179"/>
      <c r="J182" s="179"/>
      <c r="K182" s="179"/>
      <c r="L182" s="179"/>
      <c r="M182" s="179"/>
      <c r="N182" s="179"/>
      <c r="O182" s="179"/>
      <c r="P182" s="179"/>
      <c r="Q182" s="179"/>
      <c r="R182" s="179"/>
      <c r="S182" s="179"/>
      <c r="T182" s="179"/>
      <c r="U182" s="179"/>
      <c r="V182" s="179"/>
      <c r="W182" s="179"/>
      <c r="X182" s="179"/>
      <c r="Y182" s="179"/>
      <c r="Z182" s="179"/>
      <c r="AB182" s="179"/>
      <c r="AC182" s="179"/>
      <c r="AF182" s="179"/>
      <c r="AG182" s="179"/>
      <c r="AJ182" s="179"/>
      <c r="AK182" s="179"/>
      <c r="AN182" s="179"/>
      <c r="AO182" s="179"/>
      <c r="AR182" s="179"/>
      <c r="AS182" s="179"/>
      <c r="AV182" s="179"/>
      <c r="AW182" s="179"/>
      <c r="AZ182" s="179"/>
      <c r="BA182" s="179"/>
      <c r="BD182" s="179"/>
      <c r="BE182" s="179"/>
      <c r="BH182" s="179"/>
      <c r="BI182" s="179"/>
      <c r="BL182" s="179"/>
      <c r="BM182" s="179"/>
      <c r="BP182" s="179"/>
      <c r="BQ182" s="179"/>
      <c r="BT182" s="179"/>
      <c r="BU182" s="179"/>
      <c r="BX182" s="179"/>
      <c r="BY182" s="179"/>
      <c r="CB182" s="179"/>
      <c r="CC182" s="179"/>
      <c r="CF182" s="179"/>
      <c r="CG182" s="179"/>
      <c r="CJ182" s="179"/>
      <c r="CK182" s="179"/>
      <c r="CN182" s="179"/>
      <c r="CO182" s="179"/>
      <c r="CR182" s="179"/>
      <c r="CS182" s="179"/>
      <c r="CV182" s="179"/>
      <c r="CW182" s="179"/>
      <c r="CX182" s="156"/>
      <c r="CY182" s="156"/>
      <c r="CZ182" s="156"/>
      <c r="DA182" s="156"/>
      <c r="DB182" s="156"/>
      <c r="DC182" s="156"/>
      <c r="DD182" s="156"/>
    </row>
    <row r="183" spans="1:108" s="243" customFormat="1" x14ac:dyDescent="0.2">
      <c r="A183" s="179"/>
      <c r="B183" s="179"/>
      <c r="C183" s="179"/>
      <c r="D183" s="179"/>
      <c r="E183" s="242"/>
      <c r="F183" s="179"/>
      <c r="G183" s="179"/>
      <c r="H183" s="179"/>
      <c r="I183" s="179"/>
      <c r="J183" s="179"/>
      <c r="K183" s="179"/>
      <c r="L183" s="179"/>
      <c r="M183" s="179"/>
      <c r="N183" s="179"/>
      <c r="O183" s="179"/>
      <c r="P183" s="179"/>
      <c r="Q183" s="179"/>
      <c r="R183" s="179"/>
      <c r="S183" s="179"/>
      <c r="T183" s="179"/>
      <c r="U183" s="179"/>
      <c r="V183" s="179"/>
      <c r="W183" s="179"/>
      <c r="X183" s="179"/>
      <c r="Y183" s="179"/>
      <c r="Z183" s="179"/>
      <c r="AB183" s="179"/>
      <c r="AC183" s="179"/>
      <c r="AF183" s="179"/>
      <c r="AG183" s="179"/>
      <c r="AJ183" s="179"/>
      <c r="AK183" s="179"/>
      <c r="AN183" s="179"/>
      <c r="AO183" s="179"/>
      <c r="AR183" s="179"/>
      <c r="AS183" s="179"/>
      <c r="AV183" s="179"/>
      <c r="AW183" s="179"/>
      <c r="AZ183" s="179"/>
      <c r="BA183" s="179"/>
      <c r="BD183" s="179"/>
      <c r="BE183" s="179"/>
      <c r="BH183" s="179"/>
      <c r="BI183" s="179"/>
      <c r="BL183" s="179"/>
      <c r="BM183" s="179"/>
      <c r="BP183" s="179"/>
      <c r="BQ183" s="179"/>
      <c r="BT183" s="179"/>
      <c r="BU183" s="179"/>
      <c r="BX183" s="179"/>
      <c r="BY183" s="179"/>
      <c r="CB183" s="179"/>
      <c r="CC183" s="179"/>
      <c r="CF183" s="179"/>
      <c r="CG183" s="179"/>
      <c r="CJ183" s="179"/>
      <c r="CK183" s="179"/>
      <c r="CN183" s="179"/>
      <c r="CO183" s="179"/>
      <c r="CR183" s="179"/>
      <c r="CS183" s="179"/>
      <c r="CV183" s="179"/>
      <c r="CW183" s="179"/>
      <c r="CX183" s="156"/>
      <c r="CY183" s="156"/>
      <c r="CZ183" s="156"/>
      <c r="DA183" s="156"/>
      <c r="DB183" s="156"/>
      <c r="DC183" s="156"/>
      <c r="DD183" s="156"/>
    </row>
    <row r="184" spans="1:108" s="243" customFormat="1" x14ac:dyDescent="0.2">
      <c r="A184" s="179"/>
      <c r="B184" s="179"/>
      <c r="C184" s="179"/>
      <c r="D184" s="179"/>
      <c r="E184" s="242"/>
      <c r="F184" s="179"/>
      <c r="G184" s="179"/>
      <c r="H184" s="179"/>
      <c r="I184" s="179"/>
      <c r="J184" s="179"/>
      <c r="K184" s="179"/>
      <c r="L184" s="179"/>
      <c r="M184" s="179"/>
      <c r="N184" s="179"/>
      <c r="O184" s="179"/>
      <c r="P184" s="179"/>
      <c r="Q184" s="179"/>
      <c r="R184" s="179"/>
      <c r="S184" s="179"/>
      <c r="T184" s="179"/>
      <c r="U184" s="179"/>
      <c r="V184" s="179"/>
      <c r="W184" s="179"/>
      <c r="X184" s="179"/>
      <c r="Y184" s="179"/>
      <c r="Z184" s="179"/>
      <c r="AB184" s="179"/>
      <c r="AC184" s="179"/>
      <c r="AF184" s="179"/>
      <c r="AG184" s="179"/>
      <c r="AJ184" s="179"/>
      <c r="AK184" s="179"/>
      <c r="AN184" s="179"/>
      <c r="AO184" s="179"/>
      <c r="AR184" s="179"/>
      <c r="AS184" s="179"/>
      <c r="AV184" s="179"/>
      <c r="AW184" s="179"/>
      <c r="AZ184" s="179"/>
      <c r="BA184" s="179"/>
      <c r="BD184" s="179"/>
      <c r="BE184" s="179"/>
      <c r="BH184" s="179"/>
      <c r="BI184" s="179"/>
      <c r="BL184" s="179"/>
      <c r="BM184" s="179"/>
      <c r="BP184" s="179"/>
      <c r="BQ184" s="179"/>
      <c r="BT184" s="179"/>
      <c r="BU184" s="179"/>
      <c r="BX184" s="179"/>
      <c r="BY184" s="179"/>
      <c r="CB184" s="179"/>
      <c r="CC184" s="179"/>
      <c r="CF184" s="179"/>
      <c r="CG184" s="179"/>
      <c r="CJ184" s="179"/>
      <c r="CK184" s="179"/>
      <c r="CN184" s="179"/>
      <c r="CO184" s="179"/>
      <c r="CR184" s="179"/>
      <c r="CS184" s="179"/>
      <c r="CV184" s="179"/>
      <c r="CW184" s="179"/>
      <c r="CX184" s="156"/>
      <c r="CY184" s="156"/>
      <c r="CZ184" s="156"/>
      <c r="DA184" s="156"/>
      <c r="DB184" s="156"/>
      <c r="DC184" s="156"/>
      <c r="DD184" s="156"/>
    </row>
    <row r="185" spans="1:108" s="243" customFormat="1" x14ac:dyDescent="0.2">
      <c r="A185" s="179"/>
      <c r="B185" s="179"/>
      <c r="C185" s="179"/>
      <c r="D185" s="179"/>
      <c r="E185" s="242"/>
      <c r="F185" s="179"/>
      <c r="G185" s="179"/>
      <c r="H185" s="179"/>
      <c r="I185" s="179"/>
      <c r="J185" s="179"/>
      <c r="K185" s="179"/>
      <c r="L185" s="179"/>
      <c r="M185" s="179"/>
      <c r="N185" s="179"/>
      <c r="O185" s="179"/>
      <c r="P185" s="179"/>
      <c r="Q185" s="179"/>
      <c r="R185" s="179"/>
      <c r="S185" s="179"/>
      <c r="T185" s="179"/>
      <c r="U185" s="179"/>
      <c r="V185" s="179"/>
      <c r="W185" s="179"/>
      <c r="X185" s="179"/>
      <c r="Y185" s="179"/>
      <c r="Z185" s="179"/>
      <c r="AB185" s="179"/>
      <c r="AC185" s="179"/>
      <c r="AF185" s="179"/>
      <c r="AG185" s="179"/>
      <c r="AJ185" s="179"/>
      <c r="AK185" s="179"/>
      <c r="AN185" s="179"/>
      <c r="AO185" s="179"/>
      <c r="AR185" s="179"/>
      <c r="AS185" s="179"/>
      <c r="AV185" s="179"/>
      <c r="AW185" s="179"/>
      <c r="AZ185" s="179"/>
      <c r="BA185" s="179"/>
      <c r="BD185" s="179"/>
      <c r="BE185" s="179"/>
      <c r="BH185" s="179"/>
      <c r="BI185" s="179"/>
      <c r="BL185" s="179"/>
      <c r="BM185" s="179"/>
      <c r="BP185" s="179"/>
      <c r="BQ185" s="179"/>
      <c r="BT185" s="179"/>
      <c r="BU185" s="179"/>
      <c r="BX185" s="179"/>
      <c r="BY185" s="179"/>
      <c r="CB185" s="179"/>
      <c r="CC185" s="179"/>
      <c r="CF185" s="179"/>
      <c r="CG185" s="179"/>
      <c r="CJ185" s="179"/>
      <c r="CK185" s="179"/>
      <c r="CN185" s="179"/>
      <c r="CO185" s="179"/>
      <c r="CR185" s="179"/>
      <c r="CS185" s="179"/>
      <c r="CV185" s="179"/>
      <c r="CW185" s="179"/>
      <c r="CX185" s="156"/>
      <c r="CY185" s="156"/>
      <c r="CZ185" s="156"/>
      <c r="DA185" s="156"/>
      <c r="DB185" s="156"/>
      <c r="DC185" s="156"/>
      <c r="DD185" s="156"/>
    </row>
    <row r="186" spans="1:108" s="243" customFormat="1" x14ac:dyDescent="0.2">
      <c r="A186" s="179"/>
      <c r="B186" s="179"/>
      <c r="C186" s="179"/>
      <c r="D186" s="179"/>
      <c r="E186" s="242"/>
      <c r="F186" s="179"/>
      <c r="G186" s="179"/>
      <c r="H186" s="179"/>
      <c r="I186" s="179"/>
      <c r="J186" s="179"/>
      <c r="K186" s="179"/>
      <c r="L186" s="179"/>
      <c r="M186" s="179"/>
      <c r="N186" s="179"/>
      <c r="O186" s="179"/>
      <c r="P186" s="179"/>
      <c r="Q186" s="179"/>
      <c r="R186" s="179"/>
      <c r="S186" s="179"/>
      <c r="T186" s="179"/>
      <c r="U186" s="179"/>
      <c r="V186" s="179"/>
      <c r="W186" s="179"/>
      <c r="X186" s="179"/>
      <c r="Y186" s="179"/>
      <c r="Z186" s="179"/>
      <c r="AB186" s="179"/>
      <c r="AC186" s="179"/>
      <c r="AF186" s="179"/>
      <c r="AG186" s="179"/>
      <c r="AJ186" s="179"/>
      <c r="AK186" s="179"/>
      <c r="AN186" s="179"/>
      <c r="AO186" s="179"/>
      <c r="AR186" s="179"/>
      <c r="AS186" s="179"/>
      <c r="AV186" s="179"/>
      <c r="AW186" s="179"/>
      <c r="AZ186" s="179"/>
      <c r="BA186" s="179"/>
      <c r="BD186" s="179"/>
      <c r="BE186" s="179"/>
      <c r="BH186" s="179"/>
      <c r="BI186" s="179"/>
      <c r="BL186" s="179"/>
      <c r="BM186" s="179"/>
      <c r="BP186" s="179"/>
      <c r="BQ186" s="179"/>
      <c r="BT186" s="179"/>
      <c r="BU186" s="179"/>
      <c r="BX186" s="179"/>
      <c r="BY186" s="179"/>
      <c r="CB186" s="179"/>
      <c r="CC186" s="179"/>
      <c r="CF186" s="179"/>
      <c r="CG186" s="179"/>
      <c r="CJ186" s="179"/>
      <c r="CK186" s="179"/>
      <c r="CN186" s="179"/>
      <c r="CO186" s="179"/>
      <c r="CR186" s="179"/>
      <c r="CS186" s="179"/>
      <c r="CV186" s="179"/>
      <c r="CW186" s="179"/>
      <c r="CX186" s="156"/>
      <c r="CY186" s="156"/>
      <c r="CZ186" s="156"/>
      <c r="DA186" s="156"/>
      <c r="DB186" s="156"/>
      <c r="DC186" s="156"/>
      <c r="DD186" s="156"/>
    </row>
    <row r="187" spans="1:108" s="243" customFormat="1" x14ac:dyDescent="0.2">
      <c r="A187" s="179"/>
      <c r="B187" s="179"/>
      <c r="C187" s="179"/>
      <c r="D187" s="179"/>
      <c r="E187" s="242"/>
      <c r="F187" s="179"/>
      <c r="G187" s="179"/>
      <c r="H187" s="179"/>
      <c r="I187" s="179"/>
      <c r="J187" s="179"/>
      <c r="K187" s="179"/>
      <c r="L187" s="179"/>
      <c r="M187" s="179"/>
      <c r="N187" s="179"/>
      <c r="O187" s="179"/>
      <c r="P187" s="179"/>
      <c r="Q187" s="179"/>
      <c r="R187" s="179"/>
      <c r="S187" s="179"/>
      <c r="T187" s="179"/>
      <c r="U187" s="179"/>
      <c r="V187" s="179"/>
      <c r="W187" s="179"/>
      <c r="X187" s="179"/>
      <c r="Y187" s="179"/>
      <c r="Z187" s="179"/>
      <c r="AB187" s="179"/>
      <c r="AC187" s="179"/>
      <c r="AF187" s="179"/>
      <c r="AG187" s="179"/>
      <c r="AJ187" s="179"/>
      <c r="AK187" s="179"/>
      <c r="AN187" s="179"/>
      <c r="AO187" s="179"/>
      <c r="AR187" s="179"/>
      <c r="AS187" s="179"/>
      <c r="AV187" s="179"/>
      <c r="AW187" s="179"/>
      <c r="AZ187" s="179"/>
      <c r="BA187" s="179"/>
      <c r="BD187" s="179"/>
      <c r="BE187" s="179"/>
      <c r="BH187" s="179"/>
      <c r="BI187" s="179"/>
      <c r="BL187" s="179"/>
      <c r="BM187" s="179"/>
      <c r="BP187" s="179"/>
      <c r="BQ187" s="179"/>
      <c r="BT187" s="179"/>
      <c r="BU187" s="179"/>
      <c r="BX187" s="179"/>
      <c r="BY187" s="179"/>
      <c r="CB187" s="179"/>
      <c r="CC187" s="179"/>
      <c r="CF187" s="179"/>
      <c r="CG187" s="179"/>
      <c r="CJ187" s="179"/>
      <c r="CK187" s="179"/>
      <c r="CN187" s="179"/>
      <c r="CO187" s="179"/>
      <c r="CR187" s="179"/>
      <c r="CS187" s="179"/>
      <c r="CV187" s="179"/>
      <c r="CW187" s="179"/>
      <c r="CX187" s="156"/>
      <c r="CY187" s="156"/>
      <c r="CZ187" s="156"/>
      <c r="DA187" s="156"/>
      <c r="DB187" s="156"/>
      <c r="DC187" s="156"/>
      <c r="DD187" s="156"/>
    </row>
    <row r="188" spans="1:108" s="243" customFormat="1" x14ac:dyDescent="0.2">
      <c r="A188" s="179"/>
      <c r="B188" s="179"/>
      <c r="C188" s="179"/>
      <c r="D188" s="179"/>
      <c r="E188" s="242"/>
      <c r="F188" s="179"/>
      <c r="G188" s="179"/>
      <c r="H188" s="179"/>
      <c r="I188" s="179"/>
      <c r="J188" s="179"/>
      <c r="K188" s="179"/>
      <c r="L188" s="179"/>
      <c r="M188" s="179"/>
      <c r="N188" s="179"/>
      <c r="O188" s="179"/>
      <c r="P188" s="179"/>
      <c r="Q188" s="179"/>
      <c r="R188" s="179"/>
      <c r="S188" s="179"/>
      <c r="T188" s="179"/>
      <c r="U188" s="179"/>
      <c r="V188" s="179"/>
      <c r="W188" s="179"/>
      <c r="X188" s="179"/>
      <c r="Y188" s="179"/>
      <c r="Z188" s="179"/>
      <c r="AB188" s="179"/>
      <c r="AC188" s="179"/>
      <c r="AF188" s="179"/>
      <c r="AG188" s="179"/>
      <c r="AJ188" s="179"/>
      <c r="AK188" s="179"/>
      <c r="AN188" s="179"/>
      <c r="AO188" s="179"/>
      <c r="AR188" s="179"/>
      <c r="AS188" s="179"/>
      <c r="AV188" s="179"/>
      <c r="AW188" s="179"/>
      <c r="AZ188" s="179"/>
      <c r="BA188" s="179"/>
      <c r="BD188" s="179"/>
      <c r="BE188" s="179"/>
      <c r="BH188" s="179"/>
      <c r="BI188" s="179"/>
      <c r="BL188" s="179"/>
      <c r="BM188" s="179"/>
      <c r="BP188" s="179"/>
      <c r="BQ188" s="179"/>
      <c r="BT188" s="179"/>
      <c r="BU188" s="179"/>
      <c r="BX188" s="179"/>
      <c r="BY188" s="179"/>
      <c r="CB188" s="179"/>
      <c r="CC188" s="179"/>
      <c r="CF188" s="179"/>
      <c r="CG188" s="179"/>
      <c r="CJ188" s="179"/>
      <c r="CK188" s="179"/>
      <c r="CN188" s="179"/>
      <c r="CO188" s="179"/>
      <c r="CR188" s="179"/>
      <c r="CS188" s="179"/>
      <c r="CV188" s="179"/>
      <c r="CW188" s="179"/>
      <c r="CX188" s="156"/>
      <c r="CY188" s="156"/>
      <c r="CZ188" s="156"/>
      <c r="DA188" s="156"/>
      <c r="DB188" s="156"/>
      <c r="DC188" s="156"/>
      <c r="DD188" s="156"/>
    </row>
    <row r="189" spans="1:108" s="243" customFormat="1" x14ac:dyDescent="0.2">
      <c r="A189" s="179"/>
      <c r="B189" s="179"/>
      <c r="C189" s="179"/>
      <c r="D189" s="179"/>
      <c r="E189" s="242"/>
      <c r="F189" s="179"/>
      <c r="G189" s="179"/>
      <c r="H189" s="179"/>
      <c r="I189" s="179"/>
      <c r="J189" s="179"/>
      <c r="K189" s="179"/>
      <c r="L189" s="179"/>
      <c r="M189" s="179"/>
      <c r="N189" s="179"/>
      <c r="O189" s="179"/>
      <c r="P189" s="179"/>
      <c r="Q189" s="179"/>
      <c r="R189" s="179"/>
      <c r="S189" s="179"/>
      <c r="T189" s="179"/>
      <c r="U189" s="179"/>
      <c r="V189" s="179"/>
      <c r="W189" s="179"/>
      <c r="X189" s="179"/>
      <c r="Y189" s="179"/>
      <c r="Z189" s="179"/>
      <c r="AB189" s="179"/>
      <c r="AC189" s="179"/>
      <c r="AF189" s="179"/>
      <c r="AG189" s="179"/>
      <c r="AJ189" s="179"/>
      <c r="AK189" s="179"/>
      <c r="AN189" s="179"/>
      <c r="AO189" s="179"/>
      <c r="AR189" s="179"/>
      <c r="AS189" s="179"/>
      <c r="AV189" s="179"/>
      <c r="AW189" s="179"/>
      <c r="AZ189" s="179"/>
      <c r="BA189" s="179"/>
      <c r="BD189" s="179"/>
      <c r="BE189" s="179"/>
      <c r="BH189" s="179"/>
      <c r="BI189" s="179"/>
      <c r="BL189" s="179"/>
      <c r="BM189" s="179"/>
      <c r="BP189" s="179"/>
      <c r="BQ189" s="179"/>
      <c r="BT189" s="179"/>
      <c r="BU189" s="179"/>
      <c r="BX189" s="179"/>
      <c r="BY189" s="179"/>
      <c r="CB189" s="179"/>
      <c r="CC189" s="179"/>
      <c r="CF189" s="179"/>
      <c r="CG189" s="179"/>
      <c r="CJ189" s="179"/>
      <c r="CK189" s="179"/>
      <c r="CN189" s="179"/>
      <c r="CO189" s="179"/>
      <c r="CR189" s="179"/>
      <c r="CS189" s="179"/>
      <c r="CV189" s="179"/>
      <c r="CW189" s="179"/>
      <c r="CX189" s="156"/>
      <c r="CY189" s="156"/>
      <c r="CZ189" s="156"/>
      <c r="DA189" s="156"/>
      <c r="DB189" s="156"/>
      <c r="DC189" s="156"/>
      <c r="DD189" s="156"/>
    </row>
    <row r="190" spans="1:108" s="243" customFormat="1" x14ac:dyDescent="0.2">
      <c r="A190" s="179"/>
      <c r="B190" s="179"/>
      <c r="C190" s="179"/>
      <c r="D190" s="179"/>
      <c r="E190" s="242"/>
      <c r="F190" s="179"/>
      <c r="G190" s="179"/>
      <c r="H190" s="179"/>
      <c r="I190" s="179"/>
      <c r="J190" s="179"/>
      <c r="K190" s="179"/>
      <c r="L190" s="179"/>
      <c r="M190" s="179"/>
      <c r="N190" s="179"/>
      <c r="O190" s="179"/>
      <c r="P190" s="179"/>
      <c r="Q190" s="179"/>
      <c r="R190" s="179"/>
      <c r="S190" s="179"/>
      <c r="T190" s="179"/>
      <c r="U190" s="179"/>
      <c r="V190" s="179"/>
      <c r="W190" s="179"/>
      <c r="X190" s="179"/>
      <c r="Y190" s="179"/>
      <c r="Z190" s="179"/>
      <c r="AB190" s="179"/>
      <c r="AC190" s="179"/>
      <c r="AF190" s="179"/>
      <c r="AG190" s="179"/>
      <c r="AJ190" s="179"/>
      <c r="AK190" s="179"/>
      <c r="AN190" s="179"/>
      <c r="AO190" s="179"/>
      <c r="AR190" s="179"/>
      <c r="AS190" s="179"/>
      <c r="AV190" s="179"/>
      <c r="AW190" s="179"/>
      <c r="AZ190" s="179"/>
      <c r="BA190" s="179"/>
      <c r="BD190" s="179"/>
      <c r="BE190" s="179"/>
      <c r="BH190" s="179"/>
      <c r="BI190" s="179"/>
      <c r="BL190" s="179"/>
      <c r="BM190" s="179"/>
      <c r="BP190" s="179"/>
      <c r="BQ190" s="179"/>
      <c r="BT190" s="179"/>
      <c r="BU190" s="179"/>
      <c r="BX190" s="179"/>
      <c r="BY190" s="179"/>
      <c r="CB190" s="179"/>
      <c r="CC190" s="179"/>
      <c r="CF190" s="179"/>
      <c r="CG190" s="179"/>
      <c r="CJ190" s="179"/>
      <c r="CK190" s="179"/>
      <c r="CN190" s="179"/>
      <c r="CO190" s="179"/>
      <c r="CR190" s="179"/>
      <c r="CS190" s="179"/>
      <c r="CV190" s="179"/>
      <c r="CW190" s="179"/>
      <c r="CX190" s="156"/>
      <c r="CY190" s="156"/>
      <c r="CZ190" s="156"/>
      <c r="DA190" s="156"/>
      <c r="DB190" s="156"/>
      <c r="DC190" s="156"/>
      <c r="DD190" s="156"/>
    </row>
    <row r="191" spans="1:108" s="243" customFormat="1" x14ac:dyDescent="0.2">
      <c r="A191" s="179"/>
      <c r="B191" s="179"/>
      <c r="C191" s="179"/>
      <c r="D191" s="179"/>
      <c r="E191" s="242"/>
      <c r="F191" s="179"/>
      <c r="G191" s="179"/>
      <c r="H191" s="179"/>
      <c r="I191" s="179"/>
      <c r="J191" s="179"/>
      <c r="K191" s="179"/>
      <c r="L191" s="179"/>
      <c r="M191" s="179"/>
      <c r="N191" s="179"/>
      <c r="O191" s="179"/>
      <c r="P191" s="179"/>
      <c r="Q191" s="179"/>
      <c r="R191" s="179"/>
      <c r="S191" s="179"/>
      <c r="T191" s="179"/>
      <c r="U191" s="179"/>
      <c r="V191" s="179"/>
      <c r="W191" s="179"/>
      <c r="X191" s="179"/>
      <c r="Y191" s="179"/>
      <c r="Z191" s="179"/>
      <c r="AB191" s="179"/>
      <c r="AC191" s="179"/>
      <c r="AF191" s="179"/>
      <c r="AG191" s="179"/>
      <c r="AJ191" s="179"/>
      <c r="AK191" s="179"/>
      <c r="AN191" s="179"/>
      <c r="AO191" s="179"/>
      <c r="AR191" s="179"/>
      <c r="AS191" s="179"/>
      <c r="AV191" s="179"/>
      <c r="AW191" s="179"/>
      <c r="AZ191" s="179"/>
      <c r="BA191" s="179"/>
      <c r="BD191" s="179"/>
      <c r="BE191" s="179"/>
      <c r="BH191" s="179"/>
      <c r="BI191" s="179"/>
      <c r="BL191" s="179"/>
      <c r="BM191" s="179"/>
      <c r="BP191" s="179"/>
      <c r="BQ191" s="179"/>
      <c r="BT191" s="179"/>
      <c r="BU191" s="179"/>
      <c r="BX191" s="179"/>
      <c r="BY191" s="179"/>
      <c r="CB191" s="179"/>
      <c r="CC191" s="179"/>
      <c r="CF191" s="179"/>
      <c r="CG191" s="179"/>
      <c r="CJ191" s="179"/>
      <c r="CK191" s="179"/>
      <c r="CN191" s="179"/>
      <c r="CO191" s="179"/>
      <c r="CR191" s="179"/>
      <c r="CS191" s="179"/>
      <c r="CV191" s="179"/>
      <c r="CW191" s="179"/>
      <c r="CX191" s="156"/>
      <c r="CY191" s="156"/>
      <c r="CZ191" s="156"/>
      <c r="DA191" s="156"/>
      <c r="DB191" s="156"/>
      <c r="DC191" s="156"/>
      <c r="DD191" s="156"/>
    </row>
    <row r="192" spans="1:108" s="243" customFormat="1" x14ac:dyDescent="0.2">
      <c r="A192" s="179"/>
      <c r="B192" s="179"/>
      <c r="C192" s="179"/>
      <c r="D192" s="179"/>
      <c r="E192" s="242"/>
      <c r="F192" s="179"/>
      <c r="G192" s="179"/>
      <c r="H192" s="179"/>
      <c r="I192" s="179"/>
      <c r="J192" s="179"/>
      <c r="K192" s="179"/>
      <c r="L192" s="179"/>
      <c r="M192" s="179"/>
      <c r="N192" s="179"/>
      <c r="O192" s="179"/>
      <c r="P192" s="179"/>
      <c r="Q192" s="179"/>
      <c r="R192" s="179"/>
      <c r="S192" s="179"/>
      <c r="T192" s="179"/>
      <c r="U192" s="179"/>
      <c r="V192" s="179"/>
      <c r="W192" s="179"/>
      <c r="X192" s="179"/>
      <c r="Y192" s="179"/>
      <c r="Z192" s="179"/>
      <c r="AB192" s="179"/>
      <c r="AC192" s="179"/>
      <c r="AF192" s="179"/>
      <c r="AG192" s="179"/>
      <c r="AJ192" s="179"/>
      <c r="AK192" s="179"/>
      <c r="AN192" s="179"/>
      <c r="AO192" s="179"/>
      <c r="AR192" s="179"/>
      <c r="AS192" s="179"/>
      <c r="AV192" s="179"/>
      <c r="AW192" s="179"/>
      <c r="AZ192" s="179"/>
      <c r="BA192" s="179"/>
      <c r="BD192" s="179"/>
      <c r="BE192" s="179"/>
      <c r="BH192" s="179"/>
      <c r="BI192" s="179"/>
      <c r="BL192" s="179"/>
      <c r="BM192" s="179"/>
      <c r="BP192" s="179"/>
      <c r="BQ192" s="179"/>
      <c r="BT192" s="179"/>
      <c r="BU192" s="179"/>
      <c r="BX192" s="179"/>
      <c r="BY192" s="179"/>
      <c r="CB192" s="179"/>
      <c r="CC192" s="179"/>
      <c r="CF192" s="179"/>
      <c r="CG192" s="179"/>
      <c r="CJ192" s="179"/>
      <c r="CK192" s="179"/>
      <c r="CN192" s="179"/>
      <c r="CO192" s="179"/>
      <c r="CR192" s="179"/>
      <c r="CS192" s="179"/>
      <c r="CV192" s="179"/>
      <c r="CW192" s="179"/>
      <c r="CX192" s="156"/>
      <c r="CY192" s="156"/>
      <c r="CZ192" s="156"/>
      <c r="DA192" s="156"/>
      <c r="DB192" s="156"/>
      <c r="DC192" s="156"/>
      <c r="DD192" s="156"/>
    </row>
    <row r="193" spans="1:108" s="243" customFormat="1" x14ac:dyDescent="0.2">
      <c r="A193" s="179"/>
      <c r="B193" s="179"/>
      <c r="C193" s="179"/>
      <c r="D193" s="179"/>
      <c r="E193" s="242"/>
      <c r="F193" s="179"/>
      <c r="G193" s="179"/>
      <c r="H193" s="179"/>
      <c r="I193" s="179"/>
      <c r="J193" s="179"/>
      <c r="K193" s="179"/>
      <c r="L193" s="179"/>
      <c r="M193" s="179"/>
      <c r="N193" s="179"/>
      <c r="O193" s="179"/>
      <c r="P193" s="179"/>
      <c r="Q193" s="179"/>
      <c r="R193" s="179"/>
      <c r="S193" s="179"/>
      <c r="T193" s="179"/>
      <c r="U193" s="179"/>
      <c r="V193" s="179"/>
      <c r="W193" s="179"/>
      <c r="X193" s="179"/>
      <c r="Y193" s="179"/>
      <c r="Z193" s="179"/>
      <c r="AB193" s="179"/>
      <c r="AC193" s="179"/>
      <c r="AF193" s="179"/>
      <c r="AG193" s="179"/>
      <c r="AJ193" s="179"/>
      <c r="AK193" s="179"/>
      <c r="AN193" s="179"/>
      <c r="AO193" s="179"/>
      <c r="AR193" s="179"/>
      <c r="AS193" s="179"/>
      <c r="AV193" s="179"/>
      <c r="AW193" s="179"/>
      <c r="AZ193" s="179"/>
      <c r="BA193" s="179"/>
      <c r="BD193" s="179"/>
      <c r="BE193" s="179"/>
      <c r="BH193" s="179"/>
      <c r="BI193" s="179"/>
      <c r="BL193" s="179"/>
      <c r="BM193" s="179"/>
      <c r="BP193" s="179"/>
      <c r="BQ193" s="179"/>
      <c r="BT193" s="179"/>
      <c r="BU193" s="179"/>
      <c r="BX193" s="179"/>
      <c r="BY193" s="179"/>
      <c r="CB193" s="179"/>
      <c r="CC193" s="179"/>
      <c r="CF193" s="179"/>
      <c r="CG193" s="179"/>
      <c r="CJ193" s="179"/>
      <c r="CK193" s="179"/>
      <c r="CN193" s="179"/>
      <c r="CO193" s="179"/>
      <c r="CR193" s="179"/>
      <c r="CS193" s="179"/>
      <c r="CV193" s="179"/>
      <c r="CW193" s="179"/>
      <c r="CX193" s="156"/>
      <c r="CY193" s="156"/>
      <c r="CZ193" s="156"/>
      <c r="DA193" s="156"/>
      <c r="DB193" s="156"/>
      <c r="DC193" s="156"/>
      <c r="DD193" s="156"/>
    </row>
    <row r="194" spans="1:108" s="243" customFormat="1" x14ac:dyDescent="0.2">
      <c r="A194" s="179"/>
      <c r="B194" s="179"/>
      <c r="C194" s="179"/>
      <c r="D194" s="179"/>
      <c r="E194" s="242"/>
      <c r="F194" s="179"/>
      <c r="G194" s="179"/>
      <c r="H194" s="179"/>
      <c r="I194" s="179"/>
      <c r="J194" s="179"/>
      <c r="K194" s="179"/>
      <c r="L194" s="179"/>
      <c r="M194" s="179"/>
      <c r="N194" s="179"/>
      <c r="O194" s="179"/>
      <c r="P194" s="179"/>
      <c r="Q194" s="179"/>
      <c r="R194" s="179"/>
      <c r="S194" s="179"/>
      <c r="T194" s="179"/>
      <c r="U194" s="179"/>
      <c r="V194" s="179"/>
      <c r="W194" s="179"/>
      <c r="X194" s="179"/>
      <c r="Y194" s="179"/>
      <c r="Z194" s="179"/>
      <c r="AB194" s="179"/>
      <c r="AC194" s="179"/>
      <c r="AF194" s="179"/>
      <c r="AG194" s="179"/>
      <c r="AJ194" s="179"/>
      <c r="AK194" s="179"/>
      <c r="AN194" s="179"/>
      <c r="AO194" s="179"/>
      <c r="AR194" s="179"/>
      <c r="AS194" s="179"/>
      <c r="AV194" s="179"/>
      <c r="AW194" s="179"/>
      <c r="AZ194" s="179"/>
      <c r="BA194" s="179"/>
      <c r="BD194" s="179"/>
      <c r="BE194" s="179"/>
      <c r="BH194" s="179"/>
      <c r="BI194" s="179"/>
      <c r="BL194" s="179"/>
      <c r="BM194" s="179"/>
      <c r="BP194" s="179"/>
      <c r="BQ194" s="179"/>
      <c r="BT194" s="179"/>
      <c r="BU194" s="179"/>
      <c r="BX194" s="179"/>
      <c r="BY194" s="179"/>
      <c r="CB194" s="179"/>
      <c r="CC194" s="179"/>
      <c r="CF194" s="179"/>
      <c r="CG194" s="179"/>
      <c r="CJ194" s="179"/>
      <c r="CK194" s="179"/>
      <c r="CN194" s="179"/>
      <c r="CO194" s="179"/>
      <c r="CR194" s="179"/>
      <c r="CS194" s="179"/>
      <c r="CV194" s="179"/>
      <c r="CW194" s="179"/>
      <c r="CX194" s="156"/>
      <c r="CY194" s="156"/>
      <c r="CZ194" s="156"/>
      <c r="DA194" s="156"/>
      <c r="DB194" s="156"/>
      <c r="DC194" s="156"/>
      <c r="DD194" s="156"/>
    </row>
    <row r="195" spans="1:108" s="243" customFormat="1" x14ac:dyDescent="0.2">
      <c r="A195" s="179"/>
      <c r="B195" s="179"/>
      <c r="C195" s="179"/>
      <c r="D195" s="179"/>
      <c r="E195" s="242"/>
      <c r="F195" s="179"/>
      <c r="G195" s="179"/>
      <c r="H195" s="179"/>
      <c r="I195" s="179"/>
      <c r="J195" s="179"/>
      <c r="K195" s="179"/>
      <c r="L195" s="179"/>
      <c r="M195" s="179"/>
      <c r="N195" s="179"/>
      <c r="O195" s="179"/>
      <c r="P195" s="179"/>
      <c r="Q195" s="179"/>
      <c r="R195" s="179"/>
      <c r="S195" s="179"/>
      <c r="T195" s="179"/>
      <c r="U195" s="179"/>
      <c r="V195" s="179"/>
      <c r="W195" s="179"/>
      <c r="X195" s="179"/>
      <c r="Y195" s="179"/>
      <c r="Z195" s="179"/>
      <c r="AB195" s="179"/>
      <c r="AC195" s="179"/>
      <c r="AF195" s="179"/>
      <c r="AG195" s="179"/>
      <c r="AJ195" s="179"/>
      <c r="AK195" s="179"/>
      <c r="AN195" s="179"/>
      <c r="AO195" s="179"/>
      <c r="AR195" s="179"/>
      <c r="AS195" s="179"/>
      <c r="AV195" s="179"/>
      <c r="AW195" s="179"/>
      <c r="AZ195" s="179"/>
      <c r="BA195" s="179"/>
      <c r="BD195" s="179"/>
      <c r="BE195" s="179"/>
      <c r="BH195" s="179"/>
      <c r="BI195" s="179"/>
      <c r="BL195" s="179"/>
      <c r="BM195" s="179"/>
      <c r="BP195" s="179"/>
      <c r="BQ195" s="179"/>
      <c r="BT195" s="179"/>
      <c r="BU195" s="179"/>
      <c r="BX195" s="179"/>
      <c r="BY195" s="179"/>
      <c r="CB195" s="179"/>
      <c r="CC195" s="179"/>
      <c r="CF195" s="179"/>
      <c r="CG195" s="179"/>
      <c r="CJ195" s="179"/>
      <c r="CK195" s="179"/>
      <c r="CN195" s="179"/>
      <c r="CO195" s="179"/>
      <c r="CR195" s="179"/>
      <c r="CS195" s="179"/>
      <c r="CV195" s="179"/>
      <c r="CW195" s="179"/>
      <c r="CX195" s="156"/>
      <c r="CY195" s="156"/>
      <c r="CZ195" s="156"/>
      <c r="DA195" s="156"/>
      <c r="DB195" s="156"/>
      <c r="DC195" s="156"/>
      <c r="DD195" s="156"/>
    </row>
    <row r="196" spans="1:108" s="243" customFormat="1" x14ac:dyDescent="0.2">
      <c r="A196" s="179"/>
      <c r="B196" s="179"/>
      <c r="C196" s="179"/>
      <c r="D196" s="179"/>
      <c r="E196" s="242"/>
      <c r="F196" s="179"/>
      <c r="G196" s="179"/>
      <c r="H196" s="179"/>
      <c r="I196" s="179"/>
      <c r="J196" s="179"/>
      <c r="K196" s="179"/>
      <c r="L196" s="179"/>
      <c r="M196" s="179"/>
      <c r="N196" s="179"/>
      <c r="O196" s="179"/>
      <c r="P196" s="179"/>
      <c r="Q196" s="179"/>
      <c r="R196" s="179"/>
      <c r="S196" s="179"/>
      <c r="T196" s="179"/>
      <c r="U196" s="179"/>
      <c r="V196" s="179"/>
      <c r="W196" s="179"/>
      <c r="X196" s="179"/>
      <c r="Y196" s="179"/>
      <c r="Z196" s="179"/>
      <c r="AB196" s="179"/>
      <c r="AC196" s="179"/>
      <c r="AF196" s="179"/>
      <c r="AG196" s="179"/>
      <c r="AJ196" s="179"/>
      <c r="AK196" s="179"/>
      <c r="AN196" s="179"/>
      <c r="AO196" s="179"/>
      <c r="AR196" s="179"/>
      <c r="AS196" s="179"/>
      <c r="AV196" s="179"/>
      <c r="AW196" s="179"/>
      <c r="AZ196" s="179"/>
      <c r="BA196" s="179"/>
      <c r="BD196" s="179"/>
      <c r="BE196" s="179"/>
      <c r="BH196" s="179"/>
      <c r="BI196" s="179"/>
      <c r="BL196" s="179"/>
      <c r="BM196" s="179"/>
      <c r="BP196" s="179"/>
      <c r="BQ196" s="179"/>
      <c r="BT196" s="179"/>
      <c r="BU196" s="179"/>
      <c r="BX196" s="179"/>
      <c r="BY196" s="179"/>
      <c r="CB196" s="179"/>
      <c r="CC196" s="179"/>
      <c r="CF196" s="179"/>
      <c r="CG196" s="179"/>
      <c r="CJ196" s="179"/>
      <c r="CK196" s="179"/>
      <c r="CN196" s="179"/>
      <c r="CO196" s="179"/>
      <c r="CR196" s="179"/>
      <c r="CS196" s="179"/>
      <c r="CV196" s="179"/>
      <c r="CW196" s="179"/>
      <c r="CX196" s="156"/>
      <c r="CY196" s="156"/>
      <c r="CZ196" s="156"/>
      <c r="DA196" s="156"/>
      <c r="DB196" s="156"/>
      <c r="DC196" s="156"/>
      <c r="DD196" s="156"/>
    </row>
    <row r="197" spans="1:108" s="243" customFormat="1" x14ac:dyDescent="0.2">
      <c r="A197" s="179"/>
      <c r="B197" s="179"/>
      <c r="C197" s="179"/>
      <c r="D197" s="179"/>
      <c r="E197" s="242"/>
      <c r="F197" s="179"/>
      <c r="G197" s="179"/>
      <c r="H197" s="179"/>
      <c r="I197" s="179"/>
      <c r="J197" s="179"/>
      <c r="K197" s="179"/>
      <c r="L197" s="179"/>
      <c r="M197" s="179"/>
      <c r="N197" s="179"/>
      <c r="O197" s="179"/>
      <c r="P197" s="179"/>
      <c r="Q197" s="179"/>
      <c r="R197" s="179"/>
      <c r="S197" s="179"/>
      <c r="T197" s="179"/>
      <c r="U197" s="179"/>
      <c r="V197" s="179"/>
      <c r="W197" s="179"/>
      <c r="X197" s="179"/>
      <c r="Y197" s="179"/>
      <c r="Z197" s="179"/>
      <c r="AB197" s="179"/>
      <c r="AC197" s="179"/>
      <c r="AF197" s="179"/>
      <c r="AG197" s="179"/>
      <c r="AJ197" s="179"/>
      <c r="AK197" s="179"/>
      <c r="AN197" s="179"/>
      <c r="AO197" s="179"/>
      <c r="AR197" s="179"/>
      <c r="AS197" s="179"/>
      <c r="AV197" s="179"/>
      <c r="AW197" s="179"/>
      <c r="AZ197" s="179"/>
      <c r="BA197" s="179"/>
      <c r="BD197" s="179"/>
      <c r="BE197" s="179"/>
      <c r="BH197" s="179"/>
      <c r="BI197" s="179"/>
      <c r="BL197" s="179"/>
      <c r="BM197" s="179"/>
      <c r="BP197" s="179"/>
      <c r="BQ197" s="179"/>
      <c r="BT197" s="179"/>
      <c r="BU197" s="179"/>
      <c r="BX197" s="179"/>
      <c r="BY197" s="179"/>
      <c r="CB197" s="179"/>
      <c r="CC197" s="179"/>
      <c r="CF197" s="179"/>
      <c r="CG197" s="179"/>
      <c r="CJ197" s="179"/>
      <c r="CK197" s="179"/>
      <c r="CN197" s="179"/>
      <c r="CO197" s="179"/>
      <c r="CR197" s="179"/>
      <c r="CS197" s="179"/>
      <c r="CV197" s="179"/>
      <c r="CW197" s="179"/>
      <c r="CX197" s="156"/>
      <c r="CY197" s="156"/>
      <c r="CZ197" s="156"/>
      <c r="DA197" s="156"/>
      <c r="DB197" s="156"/>
      <c r="DC197" s="156"/>
      <c r="DD197" s="156"/>
    </row>
    <row r="198" spans="1:108" s="243" customFormat="1" x14ac:dyDescent="0.2">
      <c r="A198" s="179"/>
      <c r="B198" s="179"/>
      <c r="C198" s="179"/>
      <c r="D198" s="179"/>
      <c r="E198" s="242"/>
      <c r="F198" s="179"/>
      <c r="G198" s="179"/>
      <c r="H198" s="179"/>
      <c r="I198" s="179"/>
      <c r="J198" s="179"/>
      <c r="K198" s="179"/>
      <c r="L198" s="179"/>
      <c r="M198" s="179"/>
      <c r="N198" s="179"/>
      <c r="O198" s="179"/>
      <c r="P198" s="179"/>
      <c r="Q198" s="179"/>
      <c r="R198" s="179"/>
      <c r="S198" s="179"/>
      <c r="T198" s="179"/>
      <c r="U198" s="179"/>
      <c r="V198" s="179"/>
      <c r="W198" s="179"/>
      <c r="X198" s="179"/>
      <c r="Y198" s="179"/>
      <c r="Z198" s="179"/>
      <c r="AB198" s="179"/>
      <c r="AC198" s="179"/>
      <c r="AF198" s="179"/>
      <c r="AG198" s="179"/>
      <c r="AJ198" s="179"/>
      <c r="AK198" s="179"/>
      <c r="AN198" s="179"/>
      <c r="AO198" s="179"/>
      <c r="AR198" s="179"/>
      <c r="AS198" s="179"/>
      <c r="AV198" s="179"/>
      <c r="AW198" s="179"/>
      <c r="AZ198" s="179"/>
      <c r="BA198" s="179"/>
      <c r="BD198" s="179"/>
      <c r="BE198" s="179"/>
      <c r="BH198" s="179"/>
      <c r="BI198" s="179"/>
      <c r="BL198" s="179"/>
      <c r="BM198" s="179"/>
      <c r="BP198" s="179"/>
      <c r="BQ198" s="179"/>
      <c r="BT198" s="179"/>
      <c r="BU198" s="179"/>
      <c r="BX198" s="179"/>
      <c r="BY198" s="179"/>
      <c r="CB198" s="179"/>
      <c r="CC198" s="179"/>
      <c r="CF198" s="179"/>
      <c r="CG198" s="179"/>
      <c r="CJ198" s="179"/>
      <c r="CK198" s="179"/>
      <c r="CN198" s="179"/>
      <c r="CO198" s="179"/>
      <c r="CR198" s="179"/>
      <c r="CS198" s="179"/>
      <c r="CV198" s="179"/>
      <c r="CW198" s="179"/>
      <c r="CX198" s="156"/>
      <c r="CY198" s="156"/>
      <c r="CZ198" s="156"/>
      <c r="DA198" s="156"/>
      <c r="DB198" s="156"/>
      <c r="DC198" s="156"/>
      <c r="DD198" s="156"/>
    </row>
    <row r="199" spans="1:108" s="243" customFormat="1" x14ac:dyDescent="0.2">
      <c r="A199" s="179"/>
      <c r="B199" s="179"/>
      <c r="C199" s="179"/>
      <c r="D199" s="179"/>
      <c r="E199" s="242"/>
      <c r="F199" s="179"/>
      <c r="G199" s="179"/>
      <c r="H199" s="179"/>
      <c r="I199" s="179"/>
      <c r="J199" s="179"/>
      <c r="K199" s="179"/>
      <c r="L199" s="179"/>
      <c r="M199" s="179"/>
      <c r="N199" s="179"/>
      <c r="O199" s="179"/>
      <c r="P199" s="179"/>
      <c r="Q199" s="179"/>
      <c r="R199" s="179"/>
      <c r="S199" s="179"/>
      <c r="T199" s="179"/>
      <c r="U199" s="179"/>
      <c r="V199" s="179"/>
      <c r="W199" s="179"/>
      <c r="X199" s="179"/>
      <c r="Y199" s="179"/>
      <c r="Z199" s="179"/>
      <c r="AB199" s="179"/>
      <c r="AC199" s="179"/>
      <c r="AF199" s="179"/>
      <c r="AG199" s="179"/>
      <c r="AJ199" s="179"/>
      <c r="AK199" s="179"/>
      <c r="AN199" s="179"/>
      <c r="AO199" s="179"/>
      <c r="AR199" s="179"/>
      <c r="AS199" s="179"/>
      <c r="AV199" s="179"/>
      <c r="AW199" s="179"/>
      <c r="AZ199" s="179"/>
      <c r="BA199" s="179"/>
      <c r="BD199" s="179"/>
      <c r="BE199" s="179"/>
      <c r="BH199" s="179"/>
      <c r="BI199" s="179"/>
      <c r="BL199" s="179"/>
      <c r="BM199" s="179"/>
      <c r="BP199" s="179"/>
      <c r="BQ199" s="179"/>
      <c r="BT199" s="179"/>
      <c r="BU199" s="179"/>
      <c r="BX199" s="179"/>
      <c r="BY199" s="179"/>
      <c r="CB199" s="179"/>
      <c r="CC199" s="179"/>
      <c r="CF199" s="179"/>
      <c r="CG199" s="179"/>
      <c r="CJ199" s="179"/>
      <c r="CK199" s="179"/>
      <c r="CN199" s="179"/>
      <c r="CO199" s="179"/>
      <c r="CR199" s="179"/>
      <c r="CS199" s="179"/>
      <c r="CV199" s="179"/>
      <c r="CW199" s="179"/>
      <c r="CX199" s="156"/>
      <c r="CY199" s="156"/>
      <c r="CZ199" s="156"/>
      <c r="DA199" s="156"/>
      <c r="DB199" s="156"/>
      <c r="DC199" s="156"/>
      <c r="DD199" s="156"/>
    </row>
    <row r="200" spans="1:108" s="243" customFormat="1" x14ac:dyDescent="0.2">
      <c r="A200" s="179"/>
      <c r="B200" s="179"/>
      <c r="C200" s="179"/>
      <c r="D200" s="179"/>
      <c r="E200" s="242"/>
      <c r="F200" s="179"/>
      <c r="G200" s="179"/>
      <c r="H200" s="179"/>
      <c r="I200" s="179"/>
      <c r="J200" s="179"/>
      <c r="K200" s="179"/>
      <c r="L200" s="179"/>
      <c r="M200" s="179"/>
      <c r="N200" s="179"/>
      <c r="O200" s="179"/>
      <c r="P200" s="179"/>
      <c r="Q200" s="179"/>
      <c r="R200" s="179"/>
      <c r="S200" s="179"/>
      <c r="T200" s="179"/>
      <c r="U200" s="179"/>
      <c r="V200" s="179"/>
      <c r="W200" s="179"/>
      <c r="X200" s="179"/>
      <c r="Y200" s="179"/>
      <c r="Z200" s="179"/>
      <c r="AB200" s="179"/>
      <c r="AC200" s="179"/>
      <c r="AF200" s="179"/>
      <c r="AG200" s="179"/>
      <c r="AJ200" s="179"/>
      <c r="AK200" s="179"/>
      <c r="AN200" s="179"/>
      <c r="AO200" s="179"/>
      <c r="AR200" s="179"/>
      <c r="AS200" s="179"/>
      <c r="AV200" s="179"/>
      <c r="AW200" s="179"/>
      <c r="AZ200" s="179"/>
      <c r="BA200" s="179"/>
      <c r="BD200" s="179"/>
      <c r="BE200" s="179"/>
      <c r="BH200" s="179"/>
      <c r="BI200" s="179"/>
      <c r="BL200" s="179"/>
      <c r="BM200" s="179"/>
      <c r="BP200" s="179"/>
      <c r="BQ200" s="179"/>
      <c r="BT200" s="179"/>
      <c r="BU200" s="179"/>
      <c r="BX200" s="179"/>
      <c r="BY200" s="179"/>
      <c r="CB200" s="179"/>
      <c r="CC200" s="179"/>
      <c r="CF200" s="179"/>
      <c r="CG200" s="179"/>
      <c r="CJ200" s="179"/>
      <c r="CK200" s="179"/>
      <c r="CN200" s="179"/>
      <c r="CO200" s="179"/>
      <c r="CR200" s="179"/>
      <c r="CS200" s="179"/>
      <c r="CV200" s="179"/>
      <c r="CW200" s="179"/>
      <c r="CX200" s="156"/>
      <c r="CY200" s="156"/>
      <c r="CZ200" s="156"/>
      <c r="DA200" s="156"/>
      <c r="DB200" s="156"/>
      <c r="DC200" s="156"/>
      <c r="DD200" s="156"/>
    </row>
    <row r="201" spans="1:108" s="243" customFormat="1" x14ac:dyDescent="0.2">
      <c r="A201" s="179"/>
      <c r="B201" s="179"/>
      <c r="C201" s="179"/>
      <c r="D201" s="179"/>
      <c r="E201" s="242"/>
      <c r="F201" s="179"/>
      <c r="G201" s="179"/>
      <c r="H201" s="179"/>
      <c r="I201" s="179"/>
      <c r="J201" s="179"/>
      <c r="K201" s="179"/>
      <c r="L201" s="179"/>
      <c r="M201" s="179"/>
      <c r="N201" s="179"/>
      <c r="O201" s="179"/>
      <c r="P201" s="179"/>
      <c r="Q201" s="179"/>
      <c r="R201" s="179"/>
      <c r="S201" s="179"/>
      <c r="T201" s="179"/>
      <c r="U201" s="179"/>
      <c r="V201" s="179"/>
      <c r="W201" s="179"/>
      <c r="X201" s="179"/>
      <c r="Y201" s="179"/>
      <c r="Z201" s="179"/>
      <c r="AB201" s="179"/>
      <c r="AC201" s="179"/>
      <c r="AF201" s="179"/>
      <c r="AG201" s="179"/>
      <c r="AJ201" s="179"/>
      <c r="AK201" s="179"/>
      <c r="AN201" s="179"/>
      <c r="AO201" s="179"/>
      <c r="AR201" s="179"/>
      <c r="AS201" s="179"/>
      <c r="AV201" s="179"/>
      <c r="AW201" s="179"/>
      <c r="AZ201" s="179"/>
      <c r="BA201" s="179"/>
      <c r="BD201" s="179"/>
      <c r="BE201" s="179"/>
      <c r="BH201" s="179"/>
      <c r="BI201" s="179"/>
      <c r="BL201" s="179"/>
      <c r="BM201" s="179"/>
      <c r="BP201" s="179"/>
      <c r="BQ201" s="179"/>
      <c r="BT201" s="179"/>
      <c r="BU201" s="179"/>
      <c r="BX201" s="179"/>
      <c r="BY201" s="179"/>
      <c r="CB201" s="179"/>
      <c r="CC201" s="179"/>
      <c r="CF201" s="179"/>
      <c r="CG201" s="179"/>
      <c r="CJ201" s="179"/>
      <c r="CK201" s="179"/>
      <c r="CN201" s="179"/>
      <c r="CO201" s="179"/>
      <c r="CR201" s="179"/>
      <c r="CS201" s="179"/>
      <c r="CV201" s="179"/>
      <c r="CW201" s="179"/>
      <c r="CX201" s="156"/>
      <c r="CY201" s="156"/>
      <c r="CZ201" s="156"/>
      <c r="DA201" s="156"/>
      <c r="DB201" s="156"/>
      <c r="DC201" s="156"/>
      <c r="DD201" s="156"/>
    </row>
    <row r="202" spans="1:108" s="243" customFormat="1" x14ac:dyDescent="0.2">
      <c r="A202" s="179"/>
      <c r="B202" s="179"/>
      <c r="C202" s="179"/>
      <c r="D202" s="179"/>
      <c r="E202" s="242"/>
      <c r="F202" s="179"/>
      <c r="G202" s="179"/>
      <c r="H202" s="179"/>
      <c r="I202" s="179"/>
      <c r="J202" s="179"/>
      <c r="K202" s="179"/>
      <c r="L202" s="179"/>
      <c r="M202" s="179"/>
      <c r="N202" s="179"/>
      <c r="O202" s="179"/>
      <c r="P202" s="179"/>
      <c r="Q202" s="179"/>
      <c r="R202" s="179"/>
      <c r="S202" s="179"/>
      <c r="T202" s="179"/>
      <c r="U202" s="179"/>
      <c r="V202" s="179"/>
      <c r="W202" s="179"/>
      <c r="X202" s="179"/>
      <c r="Y202" s="179"/>
      <c r="Z202" s="179"/>
      <c r="AB202" s="179"/>
      <c r="AC202" s="179"/>
      <c r="AF202" s="179"/>
      <c r="AG202" s="179"/>
      <c r="AJ202" s="179"/>
      <c r="AK202" s="179"/>
      <c r="AN202" s="179"/>
      <c r="AO202" s="179"/>
      <c r="AR202" s="179"/>
      <c r="AS202" s="179"/>
      <c r="AV202" s="179"/>
      <c r="AW202" s="179"/>
      <c r="AZ202" s="179"/>
      <c r="BA202" s="179"/>
      <c r="BD202" s="179"/>
      <c r="BE202" s="179"/>
      <c r="BH202" s="179"/>
      <c r="BI202" s="179"/>
      <c r="BL202" s="179"/>
      <c r="BM202" s="179"/>
      <c r="BP202" s="179"/>
      <c r="BQ202" s="179"/>
      <c r="BT202" s="179"/>
      <c r="BU202" s="179"/>
      <c r="BX202" s="179"/>
      <c r="BY202" s="179"/>
      <c r="CB202" s="179"/>
      <c r="CC202" s="179"/>
      <c r="CF202" s="179"/>
      <c r="CG202" s="179"/>
      <c r="CJ202" s="179"/>
      <c r="CK202" s="179"/>
      <c r="CN202" s="179"/>
      <c r="CO202" s="179"/>
      <c r="CR202" s="179"/>
      <c r="CS202" s="179"/>
      <c r="CV202" s="179"/>
      <c r="CW202" s="179"/>
      <c r="CX202" s="156"/>
      <c r="CY202" s="156"/>
      <c r="CZ202" s="156"/>
      <c r="DA202" s="156"/>
      <c r="DB202" s="156"/>
      <c r="DC202" s="156"/>
      <c r="DD202" s="156"/>
    </row>
    <row r="203" spans="1:108" s="243" customFormat="1" x14ac:dyDescent="0.2">
      <c r="A203" s="179"/>
      <c r="B203" s="179"/>
      <c r="C203" s="179"/>
      <c r="D203" s="179"/>
      <c r="E203" s="242"/>
      <c r="F203" s="179"/>
      <c r="G203" s="179"/>
      <c r="H203" s="179"/>
      <c r="I203" s="179"/>
      <c r="J203" s="179"/>
      <c r="K203" s="179"/>
      <c r="L203" s="179"/>
      <c r="M203" s="179"/>
      <c r="N203" s="179"/>
      <c r="O203" s="179"/>
      <c r="P203" s="179"/>
      <c r="Q203" s="179"/>
      <c r="R203" s="179"/>
      <c r="S203" s="179"/>
      <c r="T203" s="179"/>
      <c r="U203" s="179"/>
      <c r="V203" s="179"/>
      <c r="W203" s="179"/>
      <c r="X203" s="179"/>
      <c r="Y203" s="179"/>
      <c r="Z203" s="179"/>
      <c r="AB203" s="179"/>
      <c r="AC203" s="179"/>
      <c r="AF203" s="179"/>
      <c r="AG203" s="179"/>
      <c r="AJ203" s="179"/>
      <c r="AK203" s="179"/>
      <c r="AN203" s="179"/>
      <c r="AO203" s="179"/>
      <c r="AR203" s="179"/>
      <c r="AS203" s="179"/>
      <c r="AV203" s="179"/>
      <c r="AW203" s="179"/>
      <c r="AZ203" s="179"/>
      <c r="BA203" s="179"/>
      <c r="BD203" s="179"/>
      <c r="BE203" s="179"/>
      <c r="BH203" s="179"/>
      <c r="BI203" s="179"/>
      <c r="BL203" s="179"/>
      <c r="BM203" s="179"/>
      <c r="BP203" s="179"/>
      <c r="BQ203" s="179"/>
      <c r="BT203" s="179"/>
      <c r="BU203" s="179"/>
      <c r="BX203" s="179"/>
      <c r="BY203" s="179"/>
      <c r="CB203" s="179"/>
      <c r="CC203" s="179"/>
      <c r="CF203" s="179"/>
      <c r="CG203" s="179"/>
      <c r="CJ203" s="179"/>
      <c r="CK203" s="179"/>
      <c r="CN203" s="179"/>
      <c r="CO203" s="179"/>
      <c r="CR203" s="179"/>
      <c r="CS203" s="179"/>
      <c r="CV203" s="179"/>
      <c r="CW203" s="179"/>
      <c r="CX203" s="156"/>
      <c r="CY203" s="156"/>
      <c r="CZ203" s="156"/>
      <c r="DA203" s="156"/>
      <c r="DB203" s="156"/>
      <c r="DC203" s="156"/>
      <c r="DD203" s="156"/>
    </row>
    <row r="204" spans="1:108" s="243" customFormat="1" x14ac:dyDescent="0.2">
      <c r="A204" s="179"/>
      <c r="B204" s="179"/>
      <c r="C204" s="179"/>
      <c r="D204" s="179"/>
      <c r="E204" s="242"/>
      <c r="F204" s="179"/>
      <c r="G204" s="179"/>
      <c r="H204" s="179"/>
      <c r="I204" s="179"/>
      <c r="J204" s="179"/>
      <c r="K204" s="179"/>
      <c r="L204" s="179"/>
      <c r="M204" s="179"/>
      <c r="N204" s="179"/>
      <c r="O204" s="179"/>
      <c r="P204" s="179"/>
      <c r="Q204" s="179"/>
      <c r="R204" s="179"/>
      <c r="S204" s="179"/>
      <c r="T204" s="179"/>
      <c r="U204" s="179"/>
      <c r="V204" s="179"/>
      <c r="W204" s="179"/>
      <c r="X204" s="179"/>
      <c r="Y204" s="179"/>
      <c r="Z204" s="179"/>
      <c r="AB204" s="179"/>
      <c r="AC204" s="179"/>
      <c r="AF204" s="179"/>
      <c r="AG204" s="179"/>
      <c r="AJ204" s="179"/>
      <c r="AK204" s="179"/>
      <c r="AN204" s="179"/>
      <c r="AO204" s="179"/>
      <c r="AR204" s="179"/>
      <c r="AS204" s="179"/>
      <c r="AV204" s="179"/>
      <c r="AW204" s="179"/>
      <c r="AZ204" s="179"/>
      <c r="BA204" s="179"/>
      <c r="BD204" s="179"/>
      <c r="BE204" s="179"/>
      <c r="BH204" s="179"/>
      <c r="BI204" s="179"/>
      <c r="BL204" s="179"/>
      <c r="BM204" s="179"/>
      <c r="BP204" s="179"/>
      <c r="BQ204" s="179"/>
      <c r="BT204" s="179"/>
      <c r="BU204" s="179"/>
      <c r="BX204" s="179"/>
      <c r="BY204" s="179"/>
      <c r="CB204" s="179"/>
      <c r="CC204" s="179"/>
      <c r="CF204" s="179"/>
      <c r="CG204" s="179"/>
      <c r="CJ204" s="179"/>
      <c r="CK204" s="179"/>
      <c r="CN204" s="179"/>
      <c r="CO204" s="179"/>
      <c r="CR204" s="179"/>
      <c r="CS204" s="179"/>
      <c r="CV204" s="179"/>
      <c r="CW204" s="179"/>
      <c r="CX204" s="156"/>
      <c r="CY204" s="156"/>
      <c r="CZ204" s="156"/>
      <c r="DA204" s="156"/>
      <c r="DB204" s="156"/>
      <c r="DC204" s="156"/>
      <c r="DD204" s="156"/>
    </row>
    <row r="205" spans="1:108" s="243" customFormat="1" x14ac:dyDescent="0.2">
      <c r="A205" s="179"/>
      <c r="B205" s="179"/>
      <c r="C205" s="179"/>
      <c r="D205" s="179"/>
      <c r="E205" s="242"/>
      <c r="F205" s="179"/>
      <c r="G205" s="179"/>
      <c r="H205" s="179"/>
      <c r="I205" s="179"/>
      <c r="J205" s="179"/>
      <c r="K205" s="179"/>
      <c r="L205" s="179"/>
      <c r="M205" s="179"/>
      <c r="N205" s="179"/>
      <c r="O205" s="179"/>
      <c r="P205" s="179"/>
      <c r="Q205" s="179"/>
      <c r="R205" s="179"/>
      <c r="S205" s="179"/>
      <c r="T205" s="179"/>
      <c r="U205" s="179"/>
      <c r="V205" s="179"/>
      <c r="W205" s="179"/>
      <c r="X205" s="179"/>
      <c r="Y205" s="179"/>
      <c r="Z205" s="179"/>
      <c r="AB205" s="179"/>
      <c r="AC205" s="179"/>
      <c r="AF205" s="179"/>
      <c r="AG205" s="179"/>
      <c r="AJ205" s="179"/>
      <c r="AK205" s="179"/>
      <c r="AN205" s="179"/>
      <c r="AO205" s="179"/>
      <c r="AR205" s="179"/>
      <c r="AS205" s="179"/>
      <c r="AV205" s="179"/>
      <c r="AW205" s="179"/>
      <c r="AZ205" s="179"/>
      <c r="BA205" s="179"/>
      <c r="BD205" s="179"/>
      <c r="BE205" s="179"/>
      <c r="BH205" s="179"/>
      <c r="BI205" s="179"/>
      <c r="BL205" s="179"/>
      <c r="BM205" s="179"/>
      <c r="BP205" s="179"/>
      <c r="BQ205" s="179"/>
      <c r="BT205" s="179"/>
      <c r="BU205" s="179"/>
      <c r="BX205" s="179"/>
      <c r="BY205" s="179"/>
      <c r="CB205" s="179"/>
      <c r="CC205" s="179"/>
      <c r="CF205" s="179"/>
      <c r="CG205" s="179"/>
      <c r="CJ205" s="179"/>
      <c r="CK205" s="179"/>
      <c r="CN205" s="179"/>
      <c r="CO205" s="179"/>
      <c r="CR205" s="179"/>
      <c r="CS205" s="179"/>
      <c r="CV205" s="179"/>
      <c r="CW205" s="179"/>
      <c r="CX205" s="156"/>
      <c r="CY205" s="156"/>
      <c r="CZ205" s="156"/>
      <c r="DA205" s="156"/>
      <c r="DB205" s="156"/>
      <c r="DC205" s="156"/>
      <c r="DD205" s="156"/>
    </row>
    <row r="206" spans="1:108" s="243" customFormat="1" x14ac:dyDescent="0.2">
      <c r="A206" s="179"/>
      <c r="B206" s="179"/>
      <c r="C206" s="179"/>
      <c r="D206" s="179"/>
      <c r="E206" s="242"/>
      <c r="F206" s="179"/>
      <c r="G206" s="179"/>
      <c r="H206" s="179"/>
      <c r="I206" s="179"/>
      <c r="J206" s="179"/>
      <c r="K206" s="179"/>
      <c r="L206" s="179"/>
      <c r="M206" s="179"/>
      <c r="N206" s="179"/>
      <c r="O206" s="179"/>
      <c r="P206" s="179"/>
      <c r="Q206" s="179"/>
      <c r="R206" s="179"/>
      <c r="S206" s="179"/>
      <c r="T206" s="179"/>
      <c r="U206" s="179"/>
      <c r="V206" s="179"/>
      <c r="W206" s="179"/>
      <c r="X206" s="179"/>
      <c r="Y206" s="179"/>
      <c r="Z206" s="179"/>
      <c r="AB206" s="179"/>
      <c r="AC206" s="179"/>
      <c r="AF206" s="179"/>
      <c r="AG206" s="179"/>
      <c r="AJ206" s="179"/>
      <c r="AK206" s="179"/>
      <c r="AN206" s="179"/>
      <c r="AO206" s="179"/>
      <c r="AR206" s="179"/>
      <c r="AS206" s="179"/>
      <c r="AV206" s="179"/>
      <c r="AW206" s="179"/>
      <c r="AZ206" s="179"/>
      <c r="BA206" s="179"/>
      <c r="BD206" s="179"/>
      <c r="BE206" s="179"/>
      <c r="BH206" s="179"/>
      <c r="BI206" s="179"/>
      <c r="BL206" s="179"/>
      <c r="BM206" s="179"/>
      <c r="BP206" s="179"/>
      <c r="BQ206" s="179"/>
      <c r="BT206" s="179"/>
      <c r="BU206" s="179"/>
      <c r="BX206" s="179"/>
      <c r="BY206" s="179"/>
      <c r="CB206" s="179"/>
      <c r="CC206" s="179"/>
      <c r="CF206" s="179"/>
      <c r="CG206" s="179"/>
      <c r="CJ206" s="179"/>
      <c r="CK206" s="179"/>
      <c r="CN206" s="179"/>
      <c r="CO206" s="179"/>
      <c r="CR206" s="179"/>
      <c r="CS206" s="179"/>
      <c r="CV206" s="179"/>
      <c r="CW206" s="179"/>
      <c r="CX206" s="156"/>
      <c r="CY206" s="156"/>
      <c r="CZ206" s="156"/>
      <c r="DA206" s="156"/>
      <c r="DB206" s="156"/>
      <c r="DC206" s="156"/>
      <c r="DD206" s="156"/>
    </row>
    <row r="207" spans="1:108" s="243" customFormat="1" x14ac:dyDescent="0.2">
      <c r="A207" s="179"/>
      <c r="B207" s="179"/>
      <c r="C207" s="179"/>
      <c r="D207" s="179"/>
      <c r="E207" s="242"/>
      <c r="F207" s="179"/>
      <c r="G207" s="179"/>
      <c r="H207" s="179"/>
      <c r="I207" s="179"/>
      <c r="J207" s="179"/>
      <c r="K207" s="179"/>
      <c r="L207" s="179"/>
      <c r="M207" s="179"/>
      <c r="N207" s="179"/>
      <c r="O207" s="179"/>
      <c r="P207" s="179"/>
      <c r="Q207" s="179"/>
      <c r="R207" s="179"/>
      <c r="S207" s="179"/>
      <c r="T207" s="179"/>
      <c r="U207" s="179"/>
      <c r="V207" s="179"/>
      <c r="W207" s="179"/>
      <c r="X207" s="179"/>
      <c r="Y207" s="179"/>
      <c r="Z207" s="179"/>
      <c r="AB207" s="179"/>
      <c r="AC207" s="179"/>
      <c r="AF207" s="179"/>
      <c r="AG207" s="179"/>
      <c r="AJ207" s="179"/>
      <c r="AK207" s="179"/>
      <c r="AN207" s="179"/>
      <c r="AO207" s="179"/>
      <c r="AR207" s="179"/>
      <c r="AS207" s="179"/>
      <c r="AV207" s="179"/>
      <c r="AW207" s="179"/>
      <c r="AZ207" s="179"/>
      <c r="BA207" s="179"/>
      <c r="BD207" s="179"/>
      <c r="BE207" s="179"/>
      <c r="BH207" s="179"/>
      <c r="BI207" s="179"/>
      <c r="BL207" s="179"/>
      <c r="BM207" s="179"/>
      <c r="BP207" s="179"/>
      <c r="BQ207" s="179"/>
      <c r="BT207" s="179"/>
      <c r="BU207" s="179"/>
      <c r="BX207" s="179"/>
      <c r="BY207" s="179"/>
      <c r="CB207" s="179"/>
      <c r="CC207" s="179"/>
      <c r="CF207" s="179"/>
      <c r="CG207" s="179"/>
      <c r="CJ207" s="179"/>
      <c r="CK207" s="179"/>
      <c r="CN207" s="179"/>
      <c r="CO207" s="179"/>
      <c r="CR207" s="179"/>
      <c r="CS207" s="179"/>
      <c r="CV207" s="179"/>
      <c r="CW207" s="179"/>
      <c r="CX207" s="156"/>
      <c r="CY207" s="156"/>
      <c r="CZ207" s="156"/>
      <c r="DA207" s="156"/>
      <c r="DB207" s="156"/>
      <c r="DC207" s="156"/>
      <c r="DD207" s="156"/>
    </row>
    <row r="208" spans="1:108" s="243" customFormat="1" x14ac:dyDescent="0.2">
      <c r="A208" s="179"/>
      <c r="B208" s="179"/>
      <c r="C208" s="179"/>
      <c r="D208" s="179"/>
      <c r="E208" s="242"/>
      <c r="F208" s="179"/>
      <c r="G208" s="179"/>
      <c r="H208" s="179"/>
      <c r="I208" s="179"/>
      <c r="J208" s="179"/>
      <c r="K208" s="179"/>
      <c r="L208" s="179"/>
      <c r="M208" s="179"/>
      <c r="N208" s="179"/>
      <c r="O208" s="179"/>
      <c r="P208" s="179"/>
      <c r="Q208" s="179"/>
      <c r="R208" s="179"/>
      <c r="S208" s="179"/>
      <c r="T208" s="179"/>
      <c r="U208" s="179"/>
      <c r="V208" s="179"/>
      <c r="W208" s="179"/>
      <c r="X208" s="179"/>
      <c r="Y208" s="179"/>
      <c r="Z208" s="179"/>
      <c r="AB208" s="179"/>
      <c r="AC208" s="179"/>
      <c r="AF208" s="179"/>
      <c r="AG208" s="179"/>
      <c r="AJ208" s="179"/>
      <c r="AK208" s="179"/>
      <c r="AN208" s="179"/>
      <c r="AO208" s="179"/>
      <c r="AR208" s="179"/>
      <c r="AS208" s="179"/>
      <c r="AV208" s="179"/>
      <c r="AW208" s="179"/>
      <c r="AZ208" s="179"/>
      <c r="BA208" s="179"/>
      <c r="BD208" s="179"/>
      <c r="BE208" s="179"/>
      <c r="BH208" s="179"/>
      <c r="BI208" s="179"/>
      <c r="BL208" s="179"/>
      <c r="BM208" s="179"/>
      <c r="BP208" s="179"/>
      <c r="BQ208" s="179"/>
      <c r="BT208" s="179"/>
      <c r="BU208" s="179"/>
      <c r="BX208" s="179"/>
      <c r="BY208" s="179"/>
      <c r="CB208" s="179"/>
      <c r="CC208" s="179"/>
      <c r="CF208" s="179"/>
      <c r="CG208" s="179"/>
      <c r="CJ208" s="179"/>
      <c r="CK208" s="179"/>
      <c r="CN208" s="179"/>
      <c r="CO208" s="179"/>
      <c r="CR208" s="179"/>
      <c r="CS208" s="179"/>
      <c r="CV208" s="179"/>
      <c r="CW208" s="179"/>
      <c r="CX208" s="156"/>
      <c r="CY208" s="156"/>
      <c r="CZ208" s="156"/>
      <c r="DA208" s="156"/>
      <c r="DB208" s="156"/>
      <c r="DC208" s="156"/>
      <c r="DD208" s="156"/>
    </row>
    <row r="209" spans="1:108" s="243" customFormat="1" x14ac:dyDescent="0.2">
      <c r="A209" s="179"/>
      <c r="B209" s="179"/>
      <c r="C209" s="179"/>
      <c r="D209" s="179"/>
      <c r="E209" s="242"/>
      <c r="F209" s="179"/>
      <c r="G209" s="179"/>
      <c r="H209" s="179"/>
      <c r="I209" s="179"/>
      <c r="J209" s="179"/>
      <c r="K209" s="179"/>
      <c r="L209" s="179"/>
      <c r="M209" s="179"/>
      <c r="N209" s="179"/>
      <c r="O209" s="179"/>
      <c r="P209" s="179"/>
      <c r="Q209" s="179"/>
      <c r="R209" s="179"/>
      <c r="S209" s="179"/>
      <c r="T209" s="179"/>
      <c r="U209" s="179"/>
      <c r="V209" s="179"/>
      <c r="W209" s="179"/>
      <c r="X209" s="179"/>
      <c r="Y209" s="179"/>
      <c r="Z209" s="179"/>
      <c r="AB209" s="179"/>
      <c r="AC209" s="179"/>
      <c r="AF209" s="179"/>
      <c r="AG209" s="179"/>
      <c r="AJ209" s="179"/>
      <c r="AK209" s="179"/>
      <c r="AN209" s="179"/>
      <c r="AO209" s="179"/>
      <c r="AR209" s="179"/>
      <c r="AS209" s="179"/>
      <c r="AV209" s="179"/>
      <c r="AW209" s="179"/>
      <c r="AZ209" s="179"/>
      <c r="BA209" s="179"/>
      <c r="BD209" s="179"/>
      <c r="BE209" s="179"/>
      <c r="BH209" s="179"/>
      <c r="BI209" s="179"/>
      <c r="BL209" s="179"/>
      <c r="BM209" s="179"/>
      <c r="BP209" s="179"/>
      <c r="BQ209" s="179"/>
      <c r="BT209" s="179"/>
      <c r="BU209" s="179"/>
      <c r="BX209" s="179"/>
      <c r="BY209" s="179"/>
      <c r="CB209" s="179"/>
      <c r="CC209" s="179"/>
      <c r="CF209" s="179"/>
      <c r="CG209" s="179"/>
      <c r="CJ209" s="179"/>
      <c r="CK209" s="179"/>
      <c r="CN209" s="179"/>
      <c r="CO209" s="179"/>
      <c r="CR209" s="179"/>
      <c r="CS209" s="179"/>
      <c r="CV209" s="179"/>
      <c r="CW209" s="179"/>
      <c r="CX209" s="156"/>
      <c r="CY209" s="156"/>
      <c r="CZ209" s="156"/>
      <c r="DA209" s="156"/>
      <c r="DB209" s="156"/>
      <c r="DC209" s="156"/>
      <c r="DD209" s="156"/>
    </row>
    <row r="210" spans="1:108" s="243" customFormat="1" x14ac:dyDescent="0.2">
      <c r="A210" s="179"/>
      <c r="B210" s="179"/>
      <c r="C210" s="179"/>
      <c r="D210" s="179"/>
      <c r="E210" s="242"/>
      <c r="F210" s="179"/>
      <c r="G210" s="179"/>
      <c r="H210" s="179"/>
      <c r="I210" s="179"/>
      <c r="J210" s="179"/>
      <c r="K210" s="179"/>
      <c r="L210" s="179"/>
      <c r="M210" s="179"/>
      <c r="N210" s="179"/>
      <c r="O210" s="179"/>
      <c r="P210" s="179"/>
      <c r="Q210" s="179"/>
      <c r="R210" s="179"/>
      <c r="S210" s="179"/>
      <c r="T210" s="179"/>
      <c r="U210" s="179"/>
      <c r="V210" s="179"/>
      <c r="W210" s="179"/>
      <c r="X210" s="179"/>
      <c r="Y210" s="179"/>
      <c r="Z210" s="179"/>
      <c r="AB210" s="179"/>
      <c r="AC210" s="179"/>
      <c r="AF210" s="179"/>
      <c r="AG210" s="179"/>
      <c r="AJ210" s="179"/>
      <c r="AK210" s="179"/>
      <c r="AN210" s="179"/>
      <c r="AO210" s="179"/>
      <c r="AR210" s="179"/>
      <c r="AS210" s="179"/>
      <c r="AV210" s="179"/>
      <c r="AW210" s="179"/>
      <c r="AZ210" s="179"/>
      <c r="BA210" s="179"/>
      <c r="BD210" s="179"/>
      <c r="BE210" s="179"/>
      <c r="BH210" s="179"/>
      <c r="BI210" s="179"/>
      <c r="BL210" s="179"/>
      <c r="BM210" s="179"/>
      <c r="BP210" s="179"/>
      <c r="BQ210" s="179"/>
      <c r="BT210" s="179"/>
      <c r="BU210" s="179"/>
      <c r="BX210" s="179"/>
      <c r="BY210" s="179"/>
      <c r="CB210" s="179"/>
      <c r="CC210" s="179"/>
      <c r="CF210" s="179"/>
      <c r="CG210" s="179"/>
      <c r="CJ210" s="179"/>
      <c r="CK210" s="179"/>
      <c r="CN210" s="179"/>
      <c r="CO210" s="179"/>
      <c r="CR210" s="179"/>
      <c r="CS210" s="179"/>
      <c r="CV210" s="179"/>
      <c r="CW210" s="179"/>
      <c r="CX210" s="156"/>
      <c r="CY210" s="156"/>
      <c r="CZ210" s="156"/>
      <c r="DA210" s="156"/>
      <c r="DB210" s="156"/>
      <c r="DC210" s="156"/>
      <c r="DD210" s="156"/>
    </row>
    <row r="211" spans="1:108" s="243" customFormat="1" x14ac:dyDescent="0.2">
      <c r="A211" s="179"/>
      <c r="B211" s="179"/>
      <c r="C211" s="179"/>
      <c r="D211" s="179"/>
      <c r="E211" s="242"/>
      <c r="F211" s="179"/>
      <c r="G211" s="179"/>
      <c r="H211" s="179"/>
      <c r="I211" s="179"/>
      <c r="J211" s="179"/>
      <c r="K211" s="179"/>
      <c r="L211" s="179"/>
      <c r="M211" s="179"/>
      <c r="N211" s="179"/>
      <c r="O211" s="179"/>
      <c r="P211" s="179"/>
      <c r="Q211" s="179"/>
      <c r="R211" s="179"/>
      <c r="S211" s="179"/>
      <c r="T211" s="179"/>
      <c r="U211" s="179"/>
      <c r="V211" s="179"/>
      <c r="W211" s="179"/>
      <c r="X211" s="179"/>
      <c r="Y211" s="179"/>
      <c r="Z211" s="179"/>
      <c r="AB211" s="179"/>
      <c r="AC211" s="179"/>
      <c r="AF211" s="179"/>
      <c r="AG211" s="179"/>
      <c r="AJ211" s="179"/>
      <c r="AK211" s="179"/>
      <c r="AN211" s="179"/>
      <c r="AO211" s="179"/>
      <c r="AR211" s="179"/>
      <c r="AS211" s="179"/>
      <c r="AV211" s="179"/>
      <c r="AW211" s="179"/>
      <c r="AZ211" s="179"/>
      <c r="BA211" s="179"/>
      <c r="BD211" s="179"/>
      <c r="BE211" s="179"/>
      <c r="BH211" s="179"/>
      <c r="BI211" s="179"/>
      <c r="BL211" s="179"/>
      <c r="BM211" s="179"/>
      <c r="BP211" s="179"/>
      <c r="BQ211" s="179"/>
      <c r="BT211" s="179"/>
      <c r="BU211" s="179"/>
      <c r="BX211" s="179"/>
      <c r="BY211" s="179"/>
      <c r="CB211" s="179"/>
      <c r="CC211" s="179"/>
      <c r="CF211" s="179"/>
      <c r="CG211" s="179"/>
      <c r="CJ211" s="179"/>
      <c r="CK211" s="179"/>
      <c r="CN211" s="179"/>
      <c r="CO211" s="179"/>
      <c r="CR211" s="179"/>
      <c r="CS211" s="179"/>
      <c r="CV211" s="179"/>
      <c r="CW211" s="179"/>
      <c r="CX211" s="156"/>
      <c r="CY211" s="156"/>
      <c r="CZ211" s="156"/>
      <c r="DA211" s="156"/>
      <c r="DB211" s="156"/>
      <c r="DC211" s="156"/>
      <c r="DD211" s="156"/>
    </row>
    <row r="212" spans="1:108" s="243" customFormat="1" x14ac:dyDescent="0.2">
      <c r="A212" s="179"/>
      <c r="B212" s="179"/>
      <c r="C212" s="179"/>
      <c r="D212" s="179"/>
      <c r="E212" s="242"/>
      <c r="F212" s="179"/>
      <c r="G212" s="179"/>
      <c r="H212" s="179"/>
      <c r="I212" s="179"/>
      <c r="J212" s="179"/>
      <c r="K212" s="179"/>
      <c r="L212" s="179"/>
      <c r="M212" s="179"/>
      <c r="N212" s="179"/>
      <c r="O212" s="179"/>
      <c r="P212" s="179"/>
      <c r="Q212" s="179"/>
      <c r="R212" s="179"/>
      <c r="S212" s="179"/>
      <c r="T212" s="179"/>
      <c r="U212" s="179"/>
      <c r="V212" s="179"/>
      <c r="W212" s="179"/>
      <c r="X212" s="179"/>
      <c r="Y212" s="179"/>
      <c r="Z212" s="179"/>
      <c r="AB212" s="179"/>
      <c r="AC212" s="179"/>
      <c r="AF212" s="179"/>
      <c r="AG212" s="179"/>
      <c r="AJ212" s="179"/>
      <c r="AK212" s="179"/>
      <c r="AN212" s="179"/>
      <c r="AO212" s="179"/>
      <c r="AR212" s="179"/>
      <c r="AS212" s="179"/>
      <c r="AV212" s="179"/>
      <c r="AW212" s="179"/>
      <c r="AZ212" s="179"/>
      <c r="BA212" s="179"/>
      <c r="BD212" s="179"/>
      <c r="BE212" s="179"/>
      <c r="BH212" s="179"/>
      <c r="BI212" s="179"/>
      <c r="BL212" s="179"/>
      <c r="BM212" s="179"/>
      <c r="BP212" s="179"/>
      <c r="BQ212" s="179"/>
      <c r="BT212" s="179"/>
      <c r="BU212" s="179"/>
      <c r="BX212" s="179"/>
      <c r="BY212" s="179"/>
      <c r="CB212" s="179"/>
      <c r="CC212" s="179"/>
      <c r="CF212" s="179"/>
      <c r="CG212" s="179"/>
      <c r="CJ212" s="179"/>
      <c r="CK212" s="179"/>
      <c r="CN212" s="179"/>
      <c r="CO212" s="179"/>
      <c r="CR212" s="179"/>
      <c r="CS212" s="179"/>
      <c r="CV212" s="179"/>
      <c r="CW212" s="179"/>
      <c r="CX212" s="156"/>
      <c r="CY212" s="156"/>
      <c r="CZ212" s="156"/>
      <c r="DA212" s="156"/>
      <c r="DB212" s="156"/>
      <c r="DC212" s="156"/>
      <c r="DD212" s="156"/>
    </row>
    <row r="213" spans="1:108" s="243" customFormat="1" x14ac:dyDescent="0.2">
      <c r="A213" s="179"/>
      <c r="B213" s="179"/>
      <c r="C213" s="179"/>
      <c r="D213" s="179"/>
      <c r="E213" s="242"/>
      <c r="F213" s="179"/>
      <c r="G213" s="179"/>
      <c r="H213" s="179"/>
      <c r="I213" s="179"/>
      <c r="J213" s="179"/>
      <c r="K213" s="179"/>
      <c r="L213" s="179"/>
      <c r="M213" s="179"/>
      <c r="N213" s="179"/>
      <c r="O213" s="179"/>
      <c r="P213" s="179"/>
      <c r="Q213" s="179"/>
      <c r="R213" s="179"/>
      <c r="S213" s="179"/>
      <c r="T213" s="179"/>
      <c r="U213" s="179"/>
      <c r="V213" s="179"/>
      <c r="W213" s="179"/>
      <c r="X213" s="179"/>
      <c r="Y213" s="179"/>
      <c r="Z213" s="179"/>
      <c r="AB213" s="179"/>
      <c r="AC213" s="179"/>
      <c r="AF213" s="179"/>
      <c r="AG213" s="179"/>
      <c r="AJ213" s="179"/>
      <c r="AK213" s="179"/>
      <c r="AN213" s="179"/>
      <c r="AO213" s="179"/>
      <c r="AR213" s="179"/>
      <c r="AS213" s="179"/>
      <c r="AV213" s="179"/>
      <c r="AW213" s="179"/>
      <c r="AZ213" s="179"/>
      <c r="BA213" s="179"/>
      <c r="BD213" s="179"/>
      <c r="BE213" s="179"/>
      <c r="BH213" s="179"/>
      <c r="BI213" s="179"/>
      <c r="BL213" s="179"/>
      <c r="BM213" s="179"/>
      <c r="BP213" s="179"/>
      <c r="BQ213" s="179"/>
      <c r="BT213" s="179"/>
      <c r="BU213" s="179"/>
      <c r="BX213" s="179"/>
      <c r="BY213" s="179"/>
      <c r="CB213" s="179"/>
      <c r="CC213" s="179"/>
      <c r="CF213" s="179"/>
      <c r="CG213" s="179"/>
      <c r="CJ213" s="179"/>
      <c r="CK213" s="179"/>
      <c r="CN213" s="179"/>
      <c r="CO213" s="179"/>
      <c r="CR213" s="179"/>
      <c r="CS213" s="179"/>
      <c r="CV213" s="179"/>
      <c r="CW213" s="179"/>
      <c r="CX213" s="156"/>
      <c r="CY213" s="156"/>
      <c r="CZ213" s="156"/>
      <c r="DA213" s="156"/>
      <c r="DB213" s="156"/>
      <c r="DC213" s="156"/>
      <c r="DD213" s="156"/>
    </row>
    <row r="214" spans="1:108" s="243" customFormat="1" x14ac:dyDescent="0.2">
      <c r="A214" s="179"/>
      <c r="B214" s="179"/>
      <c r="C214" s="179"/>
      <c r="D214" s="179"/>
      <c r="E214" s="242"/>
      <c r="F214" s="179"/>
      <c r="G214" s="179"/>
      <c r="H214" s="179"/>
      <c r="I214" s="179"/>
      <c r="J214" s="179"/>
      <c r="K214" s="179"/>
      <c r="L214" s="179"/>
      <c r="M214" s="179"/>
      <c r="N214" s="179"/>
      <c r="O214" s="179"/>
      <c r="P214" s="179"/>
      <c r="Q214" s="179"/>
      <c r="R214" s="179"/>
      <c r="S214" s="179"/>
      <c r="T214" s="179"/>
      <c r="U214" s="179"/>
      <c r="V214" s="179"/>
      <c r="W214" s="179"/>
      <c r="X214" s="179"/>
      <c r="Y214" s="179"/>
      <c r="Z214" s="179"/>
      <c r="AB214" s="179"/>
      <c r="AC214" s="179"/>
      <c r="AF214" s="179"/>
      <c r="AG214" s="179"/>
      <c r="AJ214" s="179"/>
      <c r="AK214" s="179"/>
      <c r="AN214" s="179"/>
      <c r="AO214" s="179"/>
      <c r="AR214" s="179"/>
      <c r="AS214" s="179"/>
      <c r="AV214" s="179"/>
      <c r="AW214" s="179"/>
      <c r="AZ214" s="179"/>
      <c r="BA214" s="179"/>
      <c r="BD214" s="179"/>
      <c r="BE214" s="179"/>
      <c r="BH214" s="179"/>
      <c r="BI214" s="179"/>
      <c r="BL214" s="179"/>
      <c r="BM214" s="179"/>
      <c r="BP214" s="179"/>
      <c r="BQ214" s="179"/>
      <c r="BT214" s="179"/>
      <c r="BU214" s="179"/>
      <c r="BX214" s="179"/>
      <c r="BY214" s="179"/>
      <c r="CB214" s="179"/>
      <c r="CC214" s="179"/>
      <c r="CF214" s="179"/>
      <c r="CG214" s="179"/>
      <c r="CJ214" s="179"/>
      <c r="CK214" s="179"/>
      <c r="CN214" s="179"/>
      <c r="CO214" s="179"/>
      <c r="CR214" s="179"/>
      <c r="CS214" s="179"/>
      <c r="CV214" s="179"/>
      <c r="CW214" s="179"/>
      <c r="CX214" s="156"/>
      <c r="CY214" s="156"/>
      <c r="CZ214" s="156"/>
      <c r="DA214" s="156"/>
      <c r="DB214" s="156"/>
      <c r="DC214" s="156"/>
      <c r="DD214" s="156"/>
    </row>
    <row r="215" spans="1:108" s="243" customFormat="1" x14ac:dyDescent="0.2">
      <c r="A215" s="179"/>
      <c r="B215" s="179"/>
      <c r="C215" s="179"/>
      <c r="D215" s="179"/>
      <c r="E215" s="242"/>
      <c r="F215" s="179"/>
      <c r="G215" s="179"/>
      <c r="H215" s="179"/>
      <c r="I215" s="179"/>
      <c r="J215" s="179"/>
      <c r="K215" s="179"/>
      <c r="L215" s="179"/>
      <c r="M215" s="179"/>
      <c r="N215" s="179"/>
      <c r="O215" s="179"/>
      <c r="P215" s="179"/>
      <c r="Q215" s="179"/>
      <c r="R215" s="179"/>
      <c r="S215" s="179"/>
      <c r="T215" s="179"/>
      <c r="U215" s="179"/>
      <c r="V215" s="179"/>
      <c r="W215" s="179"/>
      <c r="X215" s="179"/>
      <c r="Y215" s="179"/>
      <c r="Z215" s="179"/>
      <c r="AB215" s="179"/>
      <c r="AC215" s="179"/>
      <c r="AF215" s="179"/>
      <c r="AG215" s="179"/>
      <c r="AJ215" s="179"/>
      <c r="AK215" s="179"/>
      <c r="AN215" s="179"/>
      <c r="AO215" s="179"/>
      <c r="AR215" s="179"/>
      <c r="AS215" s="179"/>
      <c r="AV215" s="179"/>
      <c r="AW215" s="179"/>
      <c r="AZ215" s="179"/>
      <c r="BA215" s="179"/>
      <c r="BD215" s="179"/>
      <c r="BE215" s="179"/>
      <c r="BH215" s="179"/>
      <c r="BI215" s="179"/>
      <c r="BL215" s="179"/>
      <c r="BM215" s="179"/>
      <c r="BP215" s="179"/>
      <c r="BQ215" s="179"/>
      <c r="BT215" s="179"/>
      <c r="BU215" s="179"/>
      <c r="BX215" s="179"/>
      <c r="BY215" s="179"/>
      <c r="CB215" s="179"/>
      <c r="CC215" s="179"/>
      <c r="CF215" s="179"/>
      <c r="CG215" s="179"/>
      <c r="CJ215" s="179"/>
      <c r="CK215" s="179"/>
      <c r="CN215" s="179"/>
      <c r="CO215" s="179"/>
      <c r="CR215" s="179"/>
      <c r="CS215" s="179"/>
      <c r="CV215" s="179"/>
      <c r="CW215" s="179"/>
      <c r="CX215" s="156"/>
      <c r="CY215" s="156"/>
      <c r="CZ215" s="156"/>
      <c r="DA215" s="156"/>
      <c r="DB215" s="156"/>
      <c r="DC215" s="156"/>
      <c r="DD215" s="156"/>
    </row>
    <row r="216" spans="1:108" s="243" customFormat="1" x14ac:dyDescent="0.2">
      <c r="A216" s="179"/>
      <c r="B216" s="179"/>
      <c r="C216" s="179"/>
      <c r="D216" s="179"/>
      <c r="E216" s="242"/>
      <c r="F216" s="179"/>
      <c r="G216" s="179"/>
      <c r="H216" s="179"/>
      <c r="I216" s="179"/>
      <c r="J216" s="179"/>
      <c r="K216" s="179"/>
      <c r="L216" s="179"/>
      <c r="M216" s="179"/>
      <c r="N216" s="179"/>
      <c r="O216" s="179"/>
      <c r="P216" s="179"/>
      <c r="Q216" s="179"/>
      <c r="R216" s="179"/>
      <c r="S216" s="179"/>
      <c r="T216" s="179"/>
      <c r="U216" s="179"/>
      <c r="V216" s="179"/>
      <c r="W216" s="179"/>
      <c r="X216" s="179"/>
      <c r="Y216" s="179"/>
      <c r="Z216" s="179"/>
      <c r="AB216" s="179"/>
      <c r="AC216" s="179"/>
      <c r="AF216" s="179"/>
      <c r="AG216" s="179"/>
      <c r="AJ216" s="179"/>
      <c r="AK216" s="179"/>
      <c r="AN216" s="179"/>
      <c r="AO216" s="179"/>
      <c r="AR216" s="179"/>
      <c r="AS216" s="179"/>
      <c r="AV216" s="179"/>
      <c r="AW216" s="179"/>
      <c r="AZ216" s="179"/>
      <c r="BA216" s="179"/>
      <c r="BD216" s="179"/>
      <c r="BE216" s="179"/>
      <c r="BH216" s="179"/>
      <c r="BI216" s="179"/>
      <c r="BL216" s="179"/>
      <c r="BM216" s="179"/>
      <c r="BP216" s="179"/>
      <c r="BQ216" s="179"/>
      <c r="BT216" s="179"/>
      <c r="BU216" s="179"/>
      <c r="BX216" s="179"/>
      <c r="BY216" s="179"/>
      <c r="CB216" s="179"/>
      <c r="CC216" s="179"/>
      <c r="CF216" s="179"/>
      <c r="CG216" s="179"/>
      <c r="CJ216" s="179"/>
      <c r="CK216" s="179"/>
      <c r="CN216" s="179"/>
      <c r="CO216" s="179"/>
      <c r="CR216" s="179"/>
      <c r="CS216" s="179"/>
      <c r="CV216" s="179"/>
      <c r="CW216" s="179"/>
      <c r="CX216" s="156"/>
      <c r="CY216" s="156"/>
      <c r="CZ216" s="156"/>
      <c r="DA216" s="156"/>
      <c r="DB216" s="156"/>
      <c r="DC216" s="156"/>
      <c r="DD216" s="156"/>
    </row>
    <row r="217" spans="1:108" s="243" customFormat="1" x14ac:dyDescent="0.2">
      <c r="A217" s="179"/>
      <c r="B217" s="179"/>
      <c r="C217" s="179"/>
      <c r="D217" s="179"/>
      <c r="E217" s="242"/>
      <c r="F217" s="179"/>
      <c r="G217" s="179"/>
      <c r="H217" s="179"/>
      <c r="I217" s="179"/>
      <c r="J217" s="179"/>
      <c r="K217" s="179"/>
      <c r="L217" s="179"/>
      <c r="M217" s="179"/>
      <c r="N217" s="179"/>
      <c r="O217" s="179"/>
      <c r="P217" s="179"/>
      <c r="Q217" s="179"/>
      <c r="R217" s="179"/>
      <c r="S217" s="179"/>
      <c r="T217" s="179"/>
      <c r="U217" s="179"/>
      <c r="V217" s="179"/>
      <c r="W217" s="179"/>
      <c r="X217" s="179"/>
      <c r="Y217" s="179"/>
      <c r="Z217" s="179"/>
      <c r="AB217" s="179"/>
      <c r="AC217" s="179"/>
      <c r="AF217" s="179"/>
      <c r="AG217" s="179"/>
      <c r="AJ217" s="179"/>
      <c r="AK217" s="179"/>
      <c r="AN217" s="179"/>
      <c r="AO217" s="179"/>
      <c r="AR217" s="179"/>
      <c r="AS217" s="179"/>
      <c r="AV217" s="179"/>
      <c r="AW217" s="179"/>
      <c r="AZ217" s="179"/>
      <c r="BA217" s="179"/>
      <c r="BD217" s="179"/>
      <c r="BE217" s="179"/>
      <c r="BH217" s="179"/>
      <c r="BI217" s="179"/>
      <c r="BL217" s="179"/>
      <c r="BM217" s="179"/>
      <c r="BP217" s="179"/>
      <c r="BQ217" s="179"/>
      <c r="BT217" s="179"/>
      <c r="BU217" s="179"/>
      <c r="BX217" s="179"/>
      <c r="BY217" s="179"/>
      <c r="CB217" s="179"/>
      <c r="CC217" s="179"/>
      <c r="CF217" s="179"/>
      <c r="CG217" s="179"/>
      <c r="CJ217" s="179"/>
      <c r="CK217" s="179"/>
      <c r="CN217" s="179"/>
      <c r="CO217" s="179"/>
      <c r="CR217" s="179"/>
      <c r="CS217" s="179"/>
      <c r="CV217" s="179"/>
      <c r="CW217" s="179"/>
      <c r="CX217" s="156"/>
      <c r="CY217" s="156"/>
      <c r="CZ217" s="156"/>
      <c r="DA217" s="156"/>
      <c r="DB217" s="156"/>
      <c r="DC217" s="156"/>
      <c r="DD217" s="156"/>
    </row>
    <row r="218" spans="1:108" s="243" customFormat="1" x14ac:dyDescent="0.2">
      <c r="A218" s="179"/>
      <c r="B218" s="179"/>
      <c r="C218" s="179"/>
      <c r="D218" s="179"/>
      <c r="E218" s="242"/>
      <c r="F218" s="179"/>
      <c r="G218" s="179"/>
      <c r="H218" s="179"/>
      <c r="I218" s="179"/>
      <c r="J218" s="179"/>
      <c r="K218" s="179"/>
      <c r="L218" s="179"/>
      <c r="M218" s="179"/>
      <c r="N218" s="179"/>
      <c r="O218" s="179"/>
      <c r="P218" s="179"/>
      <c r="Q218" s="179"/>
      <c r="R218" s="179"/>
      <c r="S218" s="179"/>
      <c r="T218" s="179"/>
      <c r="U218" s="179"/>
      <c r="V218" s="179"/>
      <c r="W218" s="179"/>
      <c r="X218" s="179"/>
      <c r="Y218" s="179"/>
      <c r="Z218" s="179"/>
      <c r="AB218" s="179"/>
      <c r="AC218" s="179"/>
      <c r="AF218" s="179"/>
      <c r="AG218" s="179"/>
      <c r="AJ218" s="179"/>
      <c r="AK218" s="179"/>
      <c r="AN218" s="179"/>
      <c r="AO218" s="179"/>
      <c r="AR218" s="179"/>
      <c r="AS218" s="179"/>
      <c r="AV218" s="179"/>
      <c r="AW218" s="179"/>
      <c r="AZ218" s="179"/>
      <c r="BA218" s="179"/>
      <c r="BD218" s="179"/>
      <c r="BE218" s="179"/>
      <c r="BH218" s="179"/>
      <c r="BI218" s="179"/>
      <c r="BL218" s="179"/>
      <c r="BM218" s="179"/>
      <c r="BP218" s="179"/>
      <c r="BQ218" s="179"/>
      <c r="BT218" s="179"/>
      <c r="BU218" s="179"/>
      <c r="BX218" s="179"/>
      <c r="BY218" s="179"/>
      <c r="CB218" s="179"/>
      <c r="CC218" s="179"/>
      <c r="CF218" s="179"/>
      <c r="CG218" s="179"/>
      <c r="CJ218" s="179"/>
      <c r="CK218" s="179"/>
      <c r="CN218" s="179"/>
      <c r="CO218" s="179"/>
      <c r="CR218" s="179"/>
      <c r="CS218" s="179"/>
      <c r="CV218" s="179"/>
      <c r="CW218" s="179"/>
      <c r="CX218" s="156"/>
      <c r="CY218" s="156"/>
      <c r="CZ218" s="156"/>
      <c r="DA218" s="156"/>
      <c r="DB218" s="156"/>
      <c r="DC218" s="156"/>
      <c r="DD218" s="156"/>
    </row>
    <row r="219" spans="1:108" s="243" customFormat="1" x14ac:dyDescent="0.2">
      <c r="A219" s="179"/>
      <c r="B219" s="179"/>
      <c r="C219" s="179"/>
      <c r="D219" s="179"/>
      <c r="E219" s="242"/>
      <c r="F219" s="179"/>
      <c r="G219" s="179"/>
      <c r="H219" s="179"/>
      <c r="I219" s="179"/>
      <c r="J219" s="179"/>
      <c r="K219" s="179"/>
      <c r="L219" s="179"/>
      <c r="M219" s="179"/>
      <c r="N219" s="179"/>
      <c r="O219" s="179"/>
      <c r="P219" s="179"/>
      <c r="Q219" s="179"/>
      <c r="R219" s="179"/>
      <c r="S219" s="179"/>
      <c r="T219" s="179"/>
      <c r="U219" s="179"/>
      <c r="V219" s="179"/>
      <c r="W219" s="179"/>
      <c r="X219" s="179"/>
      <c r="Y219" s="179"/>
      <c r="Z219" s="179"/>
      <c r="AB219" s="179"/>
      <c r="AC219" s="179"/>
      <c r="AF219" s="179"/>
      <c r="AG219" s="179"/>
      <c r="AJ219" s="179"/>
      <c r="AK219" s="179"/>
      <c r="AN219" s="179"/>
      <c r="AO219" s="179"/>
      <c r="AR219" s="179"/>
      <c r="AS219" s="179"/>
      <c r="AV219" s="179"/>
      <c r="AW219" s="179"/>
      <c r="AZ219" s="179"/>
      <c r="BA219" s="179"/>
      <c r="BD219" s="179"/>
      <c r="BE219" s="179"/>
      <c r="BH219" s="179"/>
      <c r="BI219" s="179"/>
      <c r="BL219" s="179"/>
      <c r="BM219" s="179"/>
      <c r="BP219" s="179"/>
      <c r="BQ219" s="179"/>
      <c r="BT219" s="179"/>
      <c r="BU219" s="179"/>
      <c r="BX219" s="179"/>
      <c r="BY219" s="179"/>
      <c r="CB219" s="179"/>
      <c r="CC219" s="179"/>
      <c r="CF219" s="179"/>
      <c r="CG219" s="179"/>
      <c r="CJ219" s="179"/>
      <c r="CK219" s="179"/>
      <c r="CN219" s="179"/>
      <c r="CO219" s="179"/>
      <c r="CR219" s="179"/>
      <c r="CS219" s="179"/>
      <c r="CV219" s="179"/>
      <c r="CW219" s="179"/>
      <c r="CX219" s="156"/>
      <c r="CY219" s="156"/>
      <c r="CZ219" s="156"/>
      <c r="DA219" s="156"/>
      <c r="DB219" s="156"/>
      <c r="DC219" s="156"/>
      <c r="DD219" s="156"/>
    </row>
    <row r="220" spans="1:108" s="243" customFormat="1" x14ac:dyDescent="0.2">
      <c r="A220" s="179"/>
      <c r="B220" s="179"/>
      <c r="C220" s="179"/>
      <c r="D220" s="179"/>
      <c r="E220" s="242"/>
      <c r="F220" s="179"/>
      <c r="G220" s="179"/>
      <c r="H220" s="179"/>
      <c r="I220" s="179"/>
      <c r="J220" s="179"/>
      <c r="K220" s="179"/>
      <c r="L220" s="179"/>
      <c r="M220" s="179"/>
      <c r="N220" s="179"/>
      <c r="O220" s="179"/>
      <c r="P220" s="179"/>
      <c r="Q220" s="179"/>
      <c r="R220" s="179"/>
      <c r="S220" s="179"/>
      <c r="T220" s="179"/>
      <c r="U220" s="179"/>
      <c r="V220" s="179"/>
      <c r="W220" s="179"/>
      <c r="X220" s="179"/>
      <c r="Y220" s="179"/>
      <c r="Z220" s="179"/>
      <c r="AB220" s="179"/>
      <c r="AC220" s="179"/>
      <c r="AF220" s="179"/>
      <c r="AG220" s="179"/>
      <c r="AJ220" s="179"/>
      <c r="AK220" s="179"/>
      <c r="AN220" s="179"/>
      <c r="AO220" s="179"/>
      <c r="AR220" s="179"/>
      <c r="AS220" s="179"/>
      <c r="AV220" s="179"/>
      <c r="AW220" s="179"/>
      <c r="AZ220" s="179"/>
      <c r="BA220" s="179"/>
      <c r="BD220" s="179"/>
      <c r="BE220" s="179"/>
      <c r="BH220" s="179"/>
      <c r="BI220" s="179"/>
      <c r="BL220" s="179"/>
      <c r="BM220" s="179"/>
      <c r="BP220" s="179"/>
      <c r="BQ220" s="179"/>
      <c r="BT220" s="179"/>
      <c r="BU220" s="179"/>
      <c r="BX220" s="179"/>
      <c r="BY220" s="179"/>
      <c r="CB220" s="179"/>
      <c r="CC220" s="179"/>
      <c r="CF220" s="179"/>
      <c r="CG220" s="179"/>
      <c r="CJ220" s="179"/>
      <c r="CK220" s="179"/>
      <c r="CN220" s="179"/>
      <c r="CO220" s="179"/>
      <c r="CR220" s="179"/>
      <c r="CS220" s="179"/>
      <c r="CV220" s="179"/>
      <c r="CW220" s="179"/>
      <c r="CX220" s="156"/>
      <c r="CY220" s="156"/>
      <c r="CZ220" s="156"/>
      <c r="DA220" s="156"/>
      <c r="DB220" s="156"/>
      <c r="DC220" s="156"/>
      <c r="DD220" s="156"/>
    </row>
    <row r="221" spans="1:108" s="243" customFormat="1" x14ac:dyDescent="0.2">
      <c r="A221" s="179"/>
      <c r="B221" s="179"/>
      <c r="C221" s="179"/>
      <c r="D221" s="179"/>
      <c r="E221" s="242"/>
      <c r="F221" s="179"/>
      <c r="G221" s="179"/>
      <c r="H221" s="179"/>
      <c r="I221" s="179"/>
      <c r="J221" s="179"/>
      <c r="K221" s="179"/>
      <c r="L221" s="179"/>
      <c r="M221" s="179"/>
      <c r="N221" s="179"/>
      <c r="O221" s="179"/>
      <c r="P221" s="179"/>
      <c r="Q221" s="179"/>
      <c r="R221" s="179"/>
      <c r="S221" s="179"/>
      <c r="T221" s="179"/>
      <c r="U221" s="179"/>
      <c r="V221" s="179"/>
      <c r="W221" s="179"/>
      <c r="X221" s="179"/>
      <c r="Y221" s="179"/>
      <c r="Z221" s="179"/>
      <c r="AB221" s="179"/>
      <c r="AC221" s="179"/>
      <c r="AF221" s="179"/>
      <c r="AG221" s="179"/>
      <c r="AJ221" s="179"/>
      <c r="AK221" s="179"/>
      <c r="AN221" s="179"/>
      <c r="AO221" s="179"/>
      <c r="AR221" s="179"/>
      <c r="AS221" s="179"/>
      <c r="AV221" s="179"/>
      <c r="AW221" s="179"/>
      <c r="AZ221" s="179"/>
      <c r="BA221" s="179"/>
      <c r="BD221" s="179"/>
      <c r="BE221" s="179"/>
      <c r="BH221" s="179"/>
      <c r="BI221" s="179"/>
      <c r="BL221" s="179"/>
      <c r="BM221" s="179"/>
      <c r="BP221" s="179"/>
      <c r="BQ221" s="179"/>
      <c r="BT221" s="179"/>
      <c r="BU221" s="179"/>
      <c r="BX221" s="179"/>
      <c r="BY221" s="179"/>
      <c r="CB221" s="179"/>
      <c r="CC221" s="179"/>
      <c r="CF221" s="179"/>
      <c r="CG221" s="179"/>
      <c r="CJ221" s="179"/>
      <c r="CK221" s="179"/>
      <c r="CN221" s="179"/>
      <c r="CO221" s="179"/>
      <c r="CR221" s="179"/>
      <c r="CS221" s="179"/>
      <c r="CV221" s="179"/>
      <c r="CW221" s="179"/>
      <c r="CX221" s="156"/>
      <c r="CY221" s="156"/>
      <c r="CZ221" s="156"/>
      <c r="DA221" s="156"/>
      <c r="DB221" s="156"/>
      <c r="DC221" s="156"/>
      <c r="DD221" s="156"/>
    </row>
    <row r="222" spans="1:108" s="243" customFormat="1" x14ac:dyDescent="0.2">
      <c r="A222" s="179"/>
      <c r="B222" s="179"/>
      <c r="C222" s="179"/>
      <c r="D222" s="179"/>
      <c r="E222" s="242"/>
      <c r="F222" s="179"/>
      <c r="G222" s="179"/>
      <c r="H222" s="179"/>
      <c r="I222" s="179"/>
      <c r="J222" s="179"/>
      <c r="K222" s="179"/>
      <c r="L222" s="179"/>
      <c r="M222" s="179"/>
      <c r="N222" s="179"/>
      <c r="O222" s="179"/>
      <c r="P222" s="179"/>
      <c r="Q222" s="179"/>
      <c r="R222" s="179"/>
      <c r="S222" s="179"/>
      <c r="T222" s="179"/>
      <c r="U222" s="179"/>
      <c r="V222" s="179"/>
      <c r="W222" s="179"/>
      <c r="X222" s="179"/>
      <c r="Y222" s="179"/>
      <c r="Z222" s="179"/>
      <c r="AB222" s="179"/>
      <c r="AC222" s="179"/>
      <c r="AF222" s="179"/>
      <c r="AG222" s="179"/>
      <c r="AJ222" s="179"/>
      <c r="AK222" s="179"/>
      <c r="AN222" s="179"/>
      <c r="AO222" s="179"/>
      <c r="AR222" s="179"/>
      <c r="AS222" s="179"/>
      <c r="AV222" s="179"/>
      <c r="AW222" s="179"/>
      <c r="AZ222" s="179"/>
      <c r="BA222" s="179"/>
      <c r="BD222" s="179"/>
      <c r="BE222" s="179"/>
      <c r="BH222" s="179"/>
      <c r="BI222" s="179"/>
      <c r="BL222" s="179"/>
      <c r="BM222" s="179"/>
      <c r="BP222" s="179"/>
      <c r="BQ222" s="179"/>
      <c r="BT222" s="179"/>
      <c r="BU222" s="179"/>
      <c r="BX222" s="179"/>
      <c r="BY222" s="179"/>
      <c r="CB222" s="179"/>
      <c r="CC222" s="179"/>
      <c r="CF222" s="179"/>
      <c r="CG222" s="179"/>
      <c r="CJ222" s="179"/>
      <c r="CK222" s="179"/>
      <c r="CN222" s="179"/>
      <c r="CO222" s="179"/>
      <c r="CR222" s="179"/>
      <c r="CS222" s="179"/>
      <c r="CV222" s="179"/>
      <c r="CW222" s="179"/>
      <c r="CX222" s="156"/>
      <c r="CY222" s="156"/>
      <c r="CZ222" s="156"/>
      <c r="DA222" s="156"/>
      <c r="DB222" s="156"/>
      <c r="DC222" s="156"/>
      <c r="DD222" s="156"/>
    </row>
    <row r="223" spans="1:108" s="243" customFormat="1" x14ac:dyDescent="0.2">
      <c r="A223" s="179"/>
      <c r="B223" s="179"/>
      <c r="C223" s="179"/>
      <c r="D223" s="179"/>
      <c r="E223" s="242"/>
      <c r="F223" s="179"/>
      <c r="G223" s="179"/>
      <c r="H223" s="179"/>
      <c r="I223" s="179"/>
      <c r="J223" s="179"/>
      <c r="K223" s="179"/>
      <c r="L223" s="179"/>
      <c r="M223" s="179"/>
      <c r="N223" s="179"/>
      <c r="O223" s="179"/>
      <c r="P223" s="179"/>
      <c r="Q223" s="179"/>
      <c r="R223" s="179"/>
      <c r="S223" s="179"/>
      <c r="T223" s="179"/>
      <c r="U223" s="179"/>
      <c r="V223" s="179"/>
      <c r="W223" s="179"/>
      <c r="X223" s="179"/>
      <c r="Y223" s="179"/>
      <c r="Z223" s="179"/>
      <c r="AB223" s="179"/>
      <c r="AC223" s="179"/>
      <c r="AF223" s="179"/>
      <c r="AG223" s="179"/>
      <c r="AJ223" s="179"/>
      <c r="AK223" s="179"/>
      <c r="AN223" s="179"/>
      <c r="AO223" s="179"/>
      <c r="AR223" s="179"/>
      <c r="AS223" s="179"/>
      <c r="AV223" s="179"/>
      <c r="AW223" s="179"/>
      <c r="AZ223" s="179"/>
      <c r="BA223" s="179"/>
      <c r="BD223" s="179"/>
      <c r="BE223" s="179"/>
      <c r="BH223" s="179"/>
      <c r="BI223" s="179"/>
      <c r="BL223" s="179"/>
      <c r="BM223" s="179"/>
      <c r="BP223" s="179"/>
      <c r="BQ223" s="179"/>
      <c r="BT223" s="179"/>
      <c r="BU223" s="179"/>
      <c r="BX223" s="179"/>
      <c r="BY223" s="179"/>
      <c r="CB223" s="179"/>
      <c r="CC223" s="179"/>
      <c r="CF223" s="179"/>
      <c r="CG223" s="179"/>
      <c r="CJ223" s="179"/>
      <c r="CK223" s="179"/>
      <c r="CN223" s="179"/>
      <c r="CO223" s="179"/>
      <c r="CR223" s="179"/>
      <c r="CS223" s="179"/>
      <c r="CV223" s="179"/>
      <c r="CW223" s="179"/>
      <c r="CX223" s="156"/>
      <c r="CY223" s="156"/>
      <c r="CZ223" s="156"/>
      <c r="DA223" s="156"/>
      <c r="DB223" s="156"/>
      <c r="DC223" s="156"/>
      <c r="DD223" s="156"/>
    </row>
    <row r="224" spans="1:108" s="243" customFormat="1" x14ac:dyDescent="0.2">
      <c r="A224" s="179"/>
      <c r="B224" s="179"/>
      <c r="C224" s="179"/>
      <c r="D224" s="179"/>
      <c r="E224" s="242"/>
      <c r="F224" s="179"/>
      <c r="G224" s="179"/>
      <c r="H224" s="179"/>
      <c r="I224" s="179"/>
      <c r="J224" s="179"/>
      <c r="K224" s="179"/>
      <c r="L224" s="179"/>
      <c r="M224" s="179"/>
      <c r="N224" s="179"/>
      <c r="O224" s="179"/>
      <c r="P224" s="179"/>
      <c r="Q224" s="179"/>
      <c r="R224" s="179"/>
      <c r="S224" s="179"/>
      <c r="T224" s="179"/>
      <c r="U224" s="179"/>
      <c r="V224" s="179"/>
      <c r="W224" s="179"/>
      <c r="X224" s="179"/>
      <c r="Y224" s="179"/>
      <c r="Z224" s="179"/>
      <c r="AB224" s="179"/>
      <c r="AC224" s="179"/>
      <c r="AF224" s="179"/>
      <c r="AG224" s="179"/>
      <c r="AJ224" s="179"/>
      <c r="AK224" s="179"/>
      <c r="AN224" s="179"/>
      <c r="AO224" s="179"/>
      <c r="AR224" s="179"/>
      <c r="AS224" s="179"/>
      <c r="AV224" s="179"/>
      <c r="AW224" s="179"/>
      <c r="AZ224" s="179"/>
      <c r="BA224" s="179"/>
      <c r="BD224" s="179"/>
      <c r="BE224" s="179"/>
      <c r="BH224" s="179"/>
      <c r="BI224" s="179"/>
      <c r="BL224" s="179"/>
      <c r="BM224" s="179"/>
      <c r="BP224" s="179"/>
      <c r="BQ224" s="179"/>
      <c r="BT224" s="179"/>
      <c r="BU224" s="179"/>
      <c r="BX224" s="179"/>
      <c r="BY224" s="179"/>
      <c r="CB224" s="179"/>
      <c r="CC224" s="179"/>
      <c r="CF224" s="179"/>
      <c r="CG224" s="179"/>
      <c r="CJ224" s="179"/>
      <c r="CK224" s="179"/>
      <c r="CN224" s="179"/>
      <c r="CO224" s="179"/>
      <c r="CR224" s="179"/>
      <c r="CS224" s="179"/>
      <c r="CV224" s="179"/>
      <c r="CW224" s="179"/>
      <c r="CX224" s="156"/>
      <c r="CY224" s="156"/>
      <c r="CZ224" s="156"/>
      <c r="DA224" s="156"/>
      <c r="DB224" s="156"/>
      <c r="DC224" s="156"/>
      <c r="DD224" s="156"/>
    </row>
    <row r="225" spans="1:108" s="243" customFormat="1" x14ac:dyDescent="0.2">
      <c r="A225" s="179"/>
      <c r="B225" s="179"/>
      <c r="C225" s="179"/>
      <c r="D225" s="179"/>
      <c r="E225" s="242"/>
      <c r="F225" s="179"/>
      <c r="G225" s="179"/>
      <c r="H225" s="179"/>
      <c r="I225" s="179"/>
      <c r="J225" s="179"/>
      <c r="K225" s="179"/>
      <c r="L225" s="179"/>
      <c r="M225" s="179"/>
      <c r="N225" s="179"/>
      <c r="O225" s="179"/>
      <c r="P225" s="179"/>
      <c r="Q225" s="179"/>
      <c r="R225" s="179"/>
      <c r="S225" s="179"/>
      <c r="T225" s="179"/>
      <c r="U225" s="179"/>
      <c r="V225" s="179"/>
      <c r="W225" s="179"/>
      <c r="X225" s="179"/>
      <c r="Y225" s="179"/>
      <c r="Z225" s="179"/>
      <c r="AB225" s="179"/>
      <c r="AC225" s="179"/>
      <c r="AF225" s="179"/>
      <c r="AG225" s="179"/>
      <c r="AJ225" s="179"/>
      <c r="AK225" s="179"/>
      <c r="AN225" s="179"/>
      <c r="AO225" s="179"/>
      <c r="AR225" s="179"/>
      <c r="AS225" s="179"/>
      <c r="AV225" s="179"/>
      <c r="AW225" s="179"/>
      <c r="AZ225" s="179"/>
      <c r="BA225" s="179"/>
      <c r="BD225" s="179"/>
      <c r="BE225" s="179"/>
      <c r="BH225" s="179"/>
      <c r="BI225" s="179"/>
      <c r="BL225" s="179"/>
      <c r="BM225" s="179"/>
      <c r="BP225" s="179"/>
      <c r="BQ225" s="179"/>
      <c r="BT225" s="179"/>
      <c r="BU225" s="179"/>
      <c r="BX225" s="179"/>
      <c r="BY225" s="179"/>
      <c r="CB225" s="179"/>
      <c r="CC225" s="179"/>
      <c r="CF225" s="179"/>
      <c r="CG225" s="179"/>
      <c r="CJ225" s="179"/>
      <c r="CK225" s="179"/>
      <c r="CN225" s="179"/>
      <c r="CO225" s="179"/>
      <c r="CR225" s="179"/>
      <c r="CS225" s="179"/>
      <c r="CV225" s="179"/>
      <c r="CW225" s="179"/>
      <c r="CX225" s="156"/>
      <c r="CY225" s="156"/>
      <c r="CZ225" s="156"/>
      <c r="DA225" s="156"/>
      <c r="DB225" s="156"/>
      <c r="DC225" s="156"/>
      <c r="DD225" s="156"/>
    </row>
    <row r="226" spans="1:108" s="243" customFormat="1" x14ac:dyDescent="0.2">
      <c r="A226" s="179"/>
      <c r="B226" s="179"/>
      <c r="C226" s="179"/>
      <c r="D226" s="179"/>
      <c r="E226" s="242"/>
      <c r="F226" s="179"/>
      <c r="G226" s="179"/>
      <c r="H226" s="179"/>
      <c r="I226" s="179"/>
      <c r="J226" s="179"/>
      <c r="K226" s="179"/>
      <c r="L226" s="179"/>
      <c r="M226" s="179"/>
      <c r="N226" s="179"/>
      <c r="O226" s="179"/>
      <c r="P226" s="179"/>
      <c r="Q226" s="179"/>
      <c r="R226" s="179"/>
      <c r="S226" s="179"/>
      <c r="T226" s="179"/>
      <c r="U226" s="179"/>
      <c r="V226" s="179"/>
      <c r="W226" s="179"/>
      <c r="X226" s="179"/>
      <c r="Y226" s="179"/>
      <c r="Z226" s="179"/>
      <c r="AB226" s="179"/>
      <c r="AC226" s="179"/>
      <c r="AF226" s="179"/>
      <c r="AG226" s="179"/>
      <c r="AJ226" s="179"/>
      <c r="AK226" s="179"/>
      <c r="AN226" s="179"/>
      <c r="AO226" s="179"/>
      <c r="AR226" s="179"/>
      <c r="AS226" s="179"/>
      <c r="AV226" s="179"/>
      <c r="AW226" s="179"/>
      <c r="AZ226" s="179"/>
      <c r="BA226" s="179"/>
      <c r="BD226" s="179"/>
      <c r="BE226" s="179"/>
      <c r="BH226" s="179"/>
      <c r="BI226" s="179"/>
      <c r="BL226" s="179"/>
      <c r="BM226" s="179"/>
      <c r="BP226" s="179"/>
      <c r="BQ226" s="179"/>
      <c r="BT226" s="179"/>
      <c r="BU226" s="179"/>
      <c r="BX226" s="179"/>
      <c r="BY226" s="179"/>
      <c r="CB226" s="179"/>
      <c r="CC226" s="179"/>
      <c r="CF226" s="179"/>
      <c r="CG226" s="179"/>
      <c r="CJ226" s="179"/>
      <c r="CK226" s="179"/>
      <c r="CN226" s="179"/>
      <c r="CO226" s="179"/>
      <c r="CR226" s="179"/>
      <c r="CS226" s="179"/>
      <c r="CV226" s="179"/>
      <c r="CW226" s="179"/>
      <c r="CX226" s="156"/>
      <c r="CY226" s="156"/>
      <c r="CZ226" s="156"/>
      <c r="DA226" s="156"/>
      <c r="DB226" s="156"/>
      <c r="DC226" s="156"/>
      <c r="DD226" s="156"/>
    </row>
    <row r="227" spans="1:108" s="243" customFormat="1" x14ac:dyDescent="0.2">
      <c r="A227" s="179"/>
      <c r="B227" s="179"/>
      <c r="C227" s="179"/>
      <c r="D227" s="179"/>
      <c r="E227" s="242"/>
      <c r="F227" s="179"/>
      <c r="G227" s="179"/>
      <c r="H227" s="179"/>
      <c r="I227" s="179"/>
      <c r="J227" s="179"/>
      <c r="K227" s="179"/>
      <c r="L227" s="179"/>
      <c r="M227" s="179"/>
      <c r="N227" s="179"/>
      <c r="O227" s="179"/>
      <c r="P227" s="179"/>
      <c r="Q227" s="179"/>
      <c r="R227" s="179"/>
      <c r="S227" s="179"/>
      <c r="T227" s="179"/>
      <c r="U227" s="179"/>
      <c r="V227" s="179"/>
      <c r="W227" s="179"/>
      <c r="X227" s="179"/>
      <c r="Y227" s="179"/>
      <c r="Z227" s="179"/>
      <c r="AB227" s="179"/>
      <c r="AC227" s="179"/>
      <c r="AF227" s="179"/>
      <c r="AG227" s="179"/>
      <c r="AJ227" s="179"/>
      <c r="AK227" s="179"/>
      <c r="AN227" s="179"/>
      <c r="AO227" s="179"/>
      <c r="AR227" s="179"/>
      <c r="AS227" s="179"/>
      <c r="AV227" s="179"/>
      <c r="AW227" s="179"/>
      <c r="AZ227" s="179"/>
      <c r="BA227" s="179"/>
      <c r="BD227" s="179"/>
      <c r="BE227" s="179"/>
      <c r="BH227" s="179"/>
      <c r="BI227" s="179"/>
      <c r="BL227" s="179"/>
      <c r="BM227" s="179"/>
      <c r="BP227" s="179"/>
      <c r="BQ227" s="179"/>
      <c r="BT227" s="179"/>
      <c r="BU227" s="179"/>
      <c r="BX227" s="179"/>
      <c r="BY227" s="179"/>
      <c r="CB227" s="179"/>
      <c r="CC227" s="179"/>
      <c r="CF227" s="179"/>
      <c r="CG227" s="179"/>
      <c r="CJ227" s="179"/>
      <c r="CK227" s="179"/>
      <c r="CN227" s="179"/>
      <c r="CO227" s="179"/>
      <c r="CR227" s="179"/>
      <c r="CS227" s="179"/>
      <c r="CV227" s="179"/>
      <c r="CW227" s="179"/>
      <c r="CX227" s="156"/>
      <c r="CY227" s="156"/>
      <c r="CZ227" s="156"/>
      <c r="DA227" s="156"/>
      <c r="DB227" s="156"/>
      <c r="DC227" s="156"/>
      <c r="DD227" s="156"/>
    </row>
    <row r="228" spans="1:108" s="243" customFormat="1" x14ac:dyDescent="0.2">
      <c r="A228" s="179"/>
      <c r="B228" s="179"/>
      <c r="C228" s="179"/>
      <c r="D228" s="179"/>
      <c r="E228" s="242"/>
      <c r="F228" s="179"/>
      <c r="G228" s="179"/>
      <c r="H228" s="179"/>
      <c r="I228" s="179"/>
      <c r="J228" s="179"/>
      <c r="K228" s="179"/>
      <c r="L228" s="179"/>
      <c r="M228" s="179"/>
      <c r="N228" s="179"/>
      <c r="O228" s="179"/>
      <c r="P228" s="179"/>
      <c r="Q228" s="179"/>
      <c r="R228" s="179"/>
      <c r="S228" s="179"/>
      <c r="T228" s="179"/>
      <c r="U228" s="179"/>
      <c r="V228" s="179"/>
      <c r="W228" s="179"/>
      <c r="X228" s="179"/>
      <c r="Y228" s="179"/>
      <c r="Z228" s="179"/>
      <c r="AB228" s="179"/>
      <c r="AC228" s="179"/>
      <c r="AF228" s="179"/>
      <c r="AG228" s="179"/>
      <c r="AJ228" s="179"/>
      <c r="AK228" s="179"/>
      <c r="AN228" s="179"/>
      <c r="AO228" s="179"/>
      <c r="AR228" s="179"/>
      <c r="AS228" s="179"/>
      <c r="AV228" s="179"/>
      <c r="AW228" s="179"/>
      <c r="AZ228" s="179"/>
      <c r="BA228" s="179"/>
      <c r="BD228" s="179"/>
      <c r="BE228" s="179"/>
      <c r="BH228" s="179"/>
      <c r="BI228" s="179"/>
      <c r="BL228" s="179"/>
      <c r="BM228" s="179"/>
      <c r="BP228" s="179"/>
      <c r="BQ228" s="179"/>
      <c r="BT228" s="179"/>
      <c r="BU228" s="179"/>
      <c r="BX228" s="179"/>
      <c r="BY228" s="179"/>
      <c r="CB228" s="179"/>
      <c r="CC228" s="179"/>
      <c r="CF228" s="179"/>
      <c r="CG228" s="179"/>
      <c r="CJ228" s="179"/>
      <c r="CK228" s="179"/>
      <c r="CN228" s="179"/>
      <c r="CO228" s="179"/>
      <c r="CR228" s="179"/>
      <c r="CS228" s="179"/>
      <c r="CV228" s="179"/>
      <c r="CW228" s="179"/>
      <c r="CX228" s="156"/>
      <c r="CY228" s="156"/>
      <c r="CZ228" s="156"/>
      <c r="DA228" s="156"/>
      <c r="DB228" s="156"/>
      <c r="DC228" s="156"/>
      <c r="DD228" s="156"/>
    </row>
    <row r="229" spans="1:108" s="243" customFormat="1" x14ac:dyDescent="0.2">
      <c r="A229" s="179"/>
      <c r="B229" s="179"/>
      <c r="C229" s="179"/>
      <c r="D229" s="179"/>
      <c r="E229" s="242"/>
      <c r="F229" s="179"/>
      <c r="G229" s="179"/>
      <c r="H229" s="179"/>
      <c r="I229" s="179"/>
      <c r="J229" s="179"/>
      <c r="K229" s="179"/>
      <c r="L229" s="179"/>
      <c r="M229" s="179"/>
      <c r="N229" s="179"/>
      <c r="O229" s="179"/>
      <c r="P229" s="179"/>
      <c r="Q229" s="179"/>
      <c r="R229" s="179"/>
      <c r="S229" s="179"/>
      <c r="T229" s="179"/>
      <c r="U229" s="179"/>
      <c r="V229" s="179"/>
      <c r="W229" s="179"/>
      <c r="X229" s="179"/>
      <c r="Y229" s="179"/>
      <c r="Z229" s="179"/>
      <c r="AB229" s="179"/>
      <c r="AC229" s="179"/>
      <c r="AF229" s="179"/>
      <c r="AG229" s="179"/>
      <c r="AJ229" s="179"/>
      <c r="AK229" s="179"/>
      <c r="AN229" s="179"/>
      <c r="AO229" s="179"/>
      <c r="AR229" s="179"/>
      <c r="AS229" s="179"/>
      <c r="AV229" s="179"/>
      <c r="AW229" s="179"/>
      <c r="AZ229" s="179"/>
      <c r="BA229" s="179"/>
      <c r="BD229" s="179"/>
      <c r="BE229" s="179"/>
      <c r="BH229" s="179"/>
      <c r="BI229" s="179"/>
      <c r="BL229" s="179"/>
      <c r="BM229" s="179"/>
      <c r="BP229" s="179"/>
      <c r="BQ229" s="179"/>
      <c r="BT229" s="179"/>
      <c r="BU229" s="179"/>
      <c r="BX229" s="179"/>
      <c r="BY229" s="179"/>
      <c r="CB229" s="179"/>
      <c r="CC229" s="179"/>
      <c r="CF229" s="179"/>
      <c r="CG229" s="179"/>
      <c r="CJ229" s="179"/>
      <c r="CK229" s="179"/>
      <c r="CN229" s="179"/>
      <c r="CO229" s="179"/>
      <c r="CR229" s="179"/>
      <c r="CS229" s="179"/>
      <c r="CV229" s="179"/>
      <c r="CW229" s="179"/>
      <c r="CX229" s="156"/>
      <c r="CY229" s="156"/>
      <c r="CZ229" s="156"/>
      <c r="DA229" s="156"/>
      <c r="DB229" s="156"/>
      <c r="DC229" s="156"/>
      <c r="DD229" s="156"/>
    </row>
    <row r="230" spans="1:108" s="243" customFormat="1" x14ac:dyDescent="0.2">
      <c r="A230" s="179"/>
      <c r="B230" s="179"/>
      <c r="C230" s="179"/>
      <c r="D230" s="179"/>
      <c r="E230" s="242"/>
      <c r="F230" s="179"/>
      <c r="G230" s="179"/>
      <c r="H230" s="179"/>
      <c r="I230" s="179"/>
      <c r="J230" s="179"/>
      <c r="K230" s="179"/>
      <c r="L230" s="179"/>
      <c r="M230" s="179"/>
      <c r="N230" s="179"/>
      <c r="O230" s="179"/>
      <c r="P230" s="179"/>
      <c r="Q230" s="179"/>
      <c r="R230" s="179"/>
      <c r="S230" s="179"/>
      <c r="T230" s="179"/>
      <c r="U230" s="179"/>
      <c r="V230" s="179"/>
      <c r="W230" s="179"/>
      <c r="X230" s="179"/>
      <c r="Y230" s="179"/>
      <c r="Z230" s="179"/>
      <c r="AB230" s="179"/>
      <c r="AC230" s="179"/>
      <c r="AF230" s="179"/>
      <c r="AG230" s="179"/>
      <c r="AJ230" s="179"/>
      <c r="AK230" s="179"/>
      <c r="AN230" s="179"/>
      <c r="AO230" s="179"/>
      <c r="AR230" s="179"/>
      <c r="AS230" s="179"/>
      <c r="AV230" s="179"/>
      <c r="AW230" s="179"/>
      <c r="AZ230" s="179"/>
      <c r="BA230" s="179"/>
      <c r="BD230" s="179"/>
      <c r="BE230" s="179"/>
      <c r="BH230" s="179"/>
      <c r="BI230" s="179"/>
      <c r="BL230" s="179"/>
      <c r="BM230" s="179"/>
      <c r="BP230" s="179"/>
      <c r="BQ230" s="179"/>
      <c r="BT230" s="179"/>
      <c r="BU230" s="179"/>
      <c r="BX230" s="179"/>
      <c r="BY230" s="179"/>
      <c r="CB230" s="179"/>
      <c r="CC230" s="179"/>
      <c r="CF230" s="179"/>
      <c r="CG230" s="179"/>
      <c r="CJ230" s="179"/>
      <c r="CK230" s="179"/>
      <c r="CN230" s="179"/>
      <c r="CO230" s="179"/>
      <c r="CR230" s="179"/>
      <c r="CS230" s="179"/>
      <c r="CV230" s="179"/>
      <c r="CW230" s="179"/>
      <c r="CX230" s="156"/>
      <c r="CY230" s="156"/>
      <c r="CZ230" s="156"/>
      <c r="DA230" s="156"/>
      <c r="DB230" s="156"/>
      <c r="DC230" s="156"/>
      <c r="DD230" s="156"/>
    </row>
    <row r="231" spans="1:108" s="243" customFormat="1" x14ac:dyDescent="0.2">
      <c r="A231" s="179"/>
      <c r="B231" s="179"/>
      <c r="C231" s="179"/>
      <c r="D231" s="179"/>
      <c r="E231" s="242"/>
      <c r="F231" s="179"/>
      <c r="G231" s="179"/>
      <c r="H231" s="179"/>
      <c r="I231" s="179"/>
      <c r="J231" s="179"/>
      <c r="K231" s="179"/>
      <c r="L231" s="179"/>
      <c r="M231" s="179"/>
      <c r="N231" s="179"/>
      <c r="O231" s="179"/>
      <c r="P231" s="179"/>
      <c r="Q231" s="179"/>
      <c r="R231" s="179"/>
      <c r="S231" s="179"/>
      <c r="T231" s="179"/>
      <c r="U231" s="179"/>
      <c r="V231" s="179"/>
      <c r="W231" s="179"/>
      <c r="X231" s="179"/>
      <c r="Y231" s="179"/>
      <c r="Z231" s="179"/>
      <c r="AB231" s="179"/>
      <c r="AC231" s="179"/>
      <c r="AF231" s="179"/>
      <c r="AG231" s="179"/>
      <c r="AJ231" s="179"/>
      <c r="AK231" s="179"/>
      <c r="AN231" s="179"/>
      <c r="AO231" s="179"/>
      <c r="AR231" s="179"/>
      <c r="AS231" s="179"/>
      <c r="AV231" s="179"/>
      <c r="AW231" s="179"/>
      <c r="AZ231" s="179"/>
      <c r="BA231" s="179"/>
      <c r="BD231" s="179"/>
      <c r="BE231" s="179"/>
      <c r="BH231" s="179"/>
      <c r="BI231" s="179"/>
      <c r="BL231" s="179"/>
      <c r="BM231" s="179"/>
      <c r="BP231" s="179"/>
      <c r="BQ231" s="179"/>
      <c r="BT231" s="179"/>
      <c r="BU231" s="179"/>
      <c r="BX231" s="179"/>
      <c r="BY231" s="179"/>
      <c r="CB231" s="179"/>
      <c r="CC231" s="179"/>
      <c r="CF231" s="179"/>
      <c r="CG231" s="179"/>
      <c r="CJ231" s="179"/>
      <c r="CK231" s="179"/>
      <c r="CN231" s="179"/>
      <c r="CO231" s="179"/>
      <c r="CR231" s="179"/>
      <c r="CS231" s="179"/>
      <c r="CV231" s="179"/>
      <c r="CW231" s="179"/>
      <c r="CX231" s="156"/>
      <c r="CY231" s="156"/>
      <c r="CZ231" s="156"/>
      <c r="DA231" s="156"/>
      <c r="DB231" s="156"/>
      <c r="DC231" s="156"/>
      <c r="DD231" s="156"/>
    </row>
    <row r="232" spans="1:108" s="243" customFormat="1" x14ac:dyDescent="0.2">
      <c r="A232" s="179"/>
      <c r="B232" s="179"/>
      <c r="C232" s="179"/>
      <c r="D232" s="179"/>
      <c r="E232" s="242"/>
      <c r="F232" s="179"/>
      <c r="G232" s="179"/>
      <c r="H232" s="179"/>
      <c r="I232" s="179"/>
      <c r="J232" s="179"/>
      <c r="K232" s="179"/>
      <c r="L232" s="179"/>
      <c r="M232" s="179"/>
      <c r="N232" s="179"/>
      <c r="O232" s="179"/>
      <c r="P232" s="179"/>
      <c r="Q232" s="179"/>
      <c r="R232" s="179"/>
      <c r="S232" s="179"/>
      <c r="T232" s="179"/>
      <c r="U232" s="179"/>
      <c r="V232" s="179"/>
      <c r="W232" s="179"/>
      <c r="X232" s="179"/>
      <c r="Y232" s="179"/>
      <c r="Z232" s="179"/>
      <c r="AB232" s="179"/>
      <c r="AC232" s="179"/>
      <c r="AF232" s="179"/>
      <c r="AG232" s="179"/>
      <c r="AJ232" s="179"/>
      <c r="AK232" s="179"/>
      <c r="AN232" s="179"/>
      <c r="AO232" s="179"/>
      <c r="AR232" s="179"/>
      <c r="AS232" s="179"/>
      <c r="AV232" s="179"/>
      <c r="AW232" s="179"/>
      <c r="AZ232" s="179"/>
      <c r="BA232" s="179"/>
      <c r="BD232" s="179"/>
      <c r="BE232" s="179"/>
      <c r="BH232" s="179"/>
      <c r="BI232" s="179"/>
      <c r="BL232" s="179"/>
      <c r="BM232" s="179"/>
      <c r="BP232" s="179"/>
      <c r="BQ232" s="179"/>
      <c r="BT232" s="179"/>
      <c r="BU232" s="179"/>
      <c r="BX232" s="179"/>
      <c r="BY232" s="179"/>
      <c r="CB232" s="179"/>
      <c r="CC232" s="179"/>
      <c r="CF232" s="179"/>
      <c r="CG232" s="179"/>
      <c r="CJ232" s="179"/>
      <c r="CK232" s="179"/>
      <c r="CN232" s="179"/>
      <c r="CO232" s="179"/>
      <c r="CR232" s="179"/>
      <c r="CS232" s="179"/>
      <c r="CV232" s="179"/>
      <c r="CW232" s="179"/>
      <c r="CX232" s="156"/>
      <c r="CY232" s="156"/>
      <c r="CZ232" s="156"/>
      <c r="DA232" s="156"/>
      <c r="DB232" s="156"/>
      <c r="DC232" s="156"/>
      <c r="DD232" s="156"/>
    </row>
    <row r="233" spans="1:108" s="243" customFormat="1" x14ac:dyDescent="0.2">
      <c r="A233" s="179"/>
      <c r="B233" s="179"/>
      <c r="C233" s="179"/>
      <c r="D233" s="179"/>
      <c r="E233" s="242"/>
      <c r="F233" s="179"/>
      <c r="G233" s="179"/>
      <c r="H233" s="179"/>
      <c r="I233" s="179"/>
      <c r="J233" s="179"/>
      <c r="K233" s="179"/>
      <c r="L233" s="179"/>
      <c r="M233" s="179"/>
      <c r="N233" s="179"/>
      <c r="O233" s="179"/>
      <c r="P233" s="179"/>
      <c r="Q233" s="179"/>
      <c r="R233" s="179"/>
      <c r="S233" s="179"/>
      <c r="T233" s="179"/>
      <c r="U233" s="179"/>
      <c r="V233" s="179"/>
      <c r="W233" s="179"/>
      <c r="X233" s="179"/>
      <c r="Y233" s="179"/>
      <c r="Z233" s="179"/>
      <c r="AB233" s="179"/>
      <c r="AC233" s="179"/>
      <c r="AF233" s="179"/>
      <c r="AG233" s="179"/>
      <c r="AJ233" s="179"/>
      <c r="AK233" s="179"/>
      <c r="AN233" s="179"/>
      <c r="AO233" s="179"/>
      <c r="AR233" s="179"/>
      <c r="AS233" s="179"/>
      <c r="AV233" s="179"/>
      <c r="AW233" s="179"/>
      <c r="AZ233" s="179"/>
      <c r="BA233" s="179"/>
      <c r="BD233" s="179"/>
      <c r="BE233" s="179"/>
      <c r="BH233" s="179"/>
      <c r="BI233" s="179"/>
      <c r="BL233" s="179"/>
      <c r="BM233" s="179"/>
      <c r="BP233" s="179"/>
      <c r="BQ233" s="179"/>
      <c r="BT233" s="179"/>
      <c r="BU233" s="179"/>
      <c r="BX233" s="179"/>
      <c r="BY233" s="179"/>
      <c r="CB233" s="179"/>
      <c r="CC233" s="179"/>
      <c r="CF233" s="179"/>
      <c r="CG233" s="179"/>
      <c r="CJ233" s="179"/>
      <c r="CK233" s="179"/>
      <c r="CN233" s="179"/>
      <c r="CO233" s="179"/>
      <c r="CR233" s="179"/>
      <c r="CS233" s="179"/>
      <c r="CV233" s="179"/>
      <c r="CW233" s="179"/>
      <c r="CX233" s="156"/>
      <c r="CY233" s="156"/>
      <c r="CZ233" s="156"/>
      <c r="DA233" s="156"/>
      <c r="DB233" s="156"/>
      <c r="DC233" s="156"/>
      <c r="DD233" s="156"/>
    </row>
    <row r="234" spans="1:108" s="243" customFormat="1" x14ac:dyDescent="0.2">
      <c r="A234" s="179"/>
      <c r="B234" s="179"/>
      <c r="C234" s="179"/>
      <c r="D234" s="179"/>
      <c r="E234" s="242"/>
      <c r="F234" s="179"/>
      <c r="G234" s="179"/>
      <c r="H234" s="179"/>
      <c r="I234" s="179"/>
      <c r="J234" s="179"/>
      <c r="K234" s="179"/>
      <c r="L234" s="179"/>
      <c r="M234" s="179"/>
      <c r="N234" s="179"/>
      <c r="O234" s="179"/>
      <c r="P234" s="179"/>
      <c r="Q234" s="179"/>
      <c r="R234" s="179"/>
      <c r="S234" s="179"/>
      <c r="T234" s="179"/>
      <c r="U234" s="179"/>
      <c r="V234" s="179"/>
      <c r="W234" s="179"/>
      <c r="X234" s="179"/>
      <c r="Y234" s="179"/>
      <c r="Z234" s="179"/>
      <c r="AB234" s="179"/>
      <c r="AC234" s="179"/>
      <c r="AF234" s="179"/>
      <c r="AG234" s="179"/>
      <c r="AJ234" s="179"/>
      <c r="AK234" s="179"/>
      <c r="AN234" s="179"/>
      <c r="AO234" s="179"/>
      <c r="AR234" s="179"/>
      <c r="AS234" s="179"/>
      <c r="AV234" s="179"/>
      <c r="AW234" s="179"/>
      <c r="AZ234" s="179"/>
      <c r="BA234" s="179"/>
      <c r="BD234" s="179"/>
      <c r="BE234" s="179"/>
      <c r="BH234" s="179"/>
      <c r="BI234" s="179"/>
      <c r="BL234" s="179"/>
      <c r="BM234" s="179"/>
      <c r="BP234" s="179"/>
      <c r="BQ234" s="179"/>
      <c r="BT234" s="179"/>
      <c r="BU234" s="179"/>
      <c r="BX234" s="179"/>
      <c r="BY234" s="179"/>
      <c r="CB234" s="179"/>
      <c r="CC234" s="179"/>
      <c r="CF234" s="179"/>
      <c r="CG234" s="179"/>
      <c r="CJ234" s="179"/>
      <c r="CK234" s="179"/>
      <c r="CN234" s="179"/>
      <c r="CO234" s="179"/>
      <c r="CR234" s="179"/>
      <c r="CS234" s="179"/>
      <c r="CV234" s="179"/>
      <c r="CW234" s="179"/>
      <c r="CX234" s="156"/>
      <c r="CY234" s="156"/>
      <c r="CZ234" s="156"/>
      <c r="DA234" s="156"/>
      <c r="DB234" s="156"/>
      <c r="DC234" s="156"/>
      <c r="DD234" s="156"/>
    </row>
    <row r="235" spans="1:108" s="243" customFormat="1" x14ac:dyDescent="0.2">
      <c r="A235" s="179"/>
      <c r="B235" s="179"/>
      <c r="C235" s="179"/>
      <c r="D235" s="179"/>
      <c r="E235" s="242"/>
      <c r="F235" s="179"/>
      <c r="G235" s="179"/>
      <c r="H235" s="179"/>
      <c r="I235" s="179"/>
      <c r="J235" s="179"/>
      <c r="K235" s="179"/>
      <c r="L235" s="179"/>
      <c r="M235" s="179"/>
      <c r="N235" s="179"/>
      <c r="O235" s="179"/>
      <c r="P235" s="179"/>
      <c r="Q235" s="179"/>
      <c r="R235" s="179"/>
      <c r="S235" s="179"/>
      <c r="T235" s="179"/>
      <c r="U235" s="179"/>
      <c r="V235" s="179"/>
      <c r="W235" s="179"/>
      <c r="X235" s="179"/>
      <c r="Y235" s="179"/>
      <c r="Z235" s="179"/>
      <c r="AB235" s="179"/>
      <c r="AC235" s="179"/>
      <c r="AF235" s="179"/>
      <c r="AG235" s="179"/>
      <c r="AJ235" s="179"/>
      <c r="AK235" s="179"/>
      <c r="AN235" s="179"/>
      <c r="AO235" s="179"/>
      <c r="AR235" s="179"/>
      <c r="AS235" s="179"/>
      <c r="AV235" s="179"/>
      <c r="AW235" s="179"/>
      <c r="AZ235" s="179"/>
      <c r="BA235" s="179"/>
      <c r="BD235" s="179"/>
      <c r="BE235" s="179"/>
      <c r="BH235" s="179"/>
      <c r="BI235" s="179"/>
      <c r="BL235" s="179"/>
      <c r="BM235" s="179"/>
      <c r="BP235" s="179"/>
      <c r="BQ235" s="179"/>
      <c r="BT235" s="179"/>
      <c r="BU235" s="179"/>
      <c r="BX235" s="179"/>
      <c r="BY235" s="179"/>
      <c r="CB235" s="179"/>
      <c r="CC235" s="179"/>
      <c r="CF235" s="179"/>
      <c r="CG235" s="179"/>
      <c r="CJ235" s="179"/>
      <c r="CK235" s="179"/>
      <c r="CN235" s="179"/>
      <c r="CO235" s="179"/>
      <c r="CR235" s="179"/>
      <c r="CS235" s="179"/>
      <c r="CV235" s="179"/>
      <c r="CW235" s="179"/>
      <c r="CX235" s="156"/>
      <c r="CY235" s="156"/>
      <c r="CZ235" s="156"/>
      <c r="DA235" s="156"/>
      <c r="DB235" s="156"/>
      <c r="DC235" s="156"/>
      <c r="DD235" s="156"/>
    </row>
    <row r="236" spans="1:108" s="243" customFormat="1" x14ac:dyDescent="0.2">
      <c r="A236" s="179"/>
      <c r="B236" s="179"/>
      <c r="C236" s="179"/>
      <c r="D236" s="179"/>
      <c r="E236" s="242"/>
      <c r="F236" s="179"/>
      <c r="G236" s="179"/>
      <c r="H236" s="179"/>
      <c r="I236" s="179"/>
      <c r="J236" s="179"/>
      <c r="K236" s="179"/>
      <c r="L236" s="179"/>
      <c r="M236" s="179"/>
      <c r="N236" s="179"/>
      <c r="O236" s="179"/>
      <c r="P236" s="179"/>
      <c r="Q236" s="179"/>
      <c r="R236" s="179"/>
      <c r="S236" s="179"/>
      <c r="T236" s="179"/>
      <c r="U236" s="179"/>
      <c r="V236" s="179"/>
      <c r="W236" s="179"/>
      <c r="X236" s="179"/>
      <c r="Y236" s="179"/>
      <c r="Z236" s="179"/>
      <c r="AB236" s="179"/>
      <c r="AC236" s="179"/>
      <c r="AF236" s="179"/>
      <c r="AG236" s="179"/>
      <c r="AJ236" s="179"/>
      <c r="AK236" s="179"/>
      <c r="AN236" s="179"/>
      <c r="AO236" s="179"/>
      <c r="AR236" s="179"/>
      <c r="AS236" s="179"/>
      <c r="AV236" s="179"/>
      <c r="AW236" s="179"/>
      <c r="AZ236" s="179"/>
      <c r="BA236" s="179"/>
      <c r="BD236" s="179"/>
      <c r="BE236" s="179"/>
      <c r="BH236" s="179"/>
      <c r="BI236" s="179"/>
      <c r="BL236" s="179"/>
      <c r="BM236" s="179"/>
      <c r="BP236" s="179"/>
      <c r="BQ236" s="179"/>
      <c r="BT236" s="179"/>
      <c r="BU236" s="179"/>
      <c r="BX236" s="179"/>
      <c r="BY236" s="179"/>
      <c r="CB236" s="179"/>
      <c r="CC236" s="179"/>
      <c r="CF236" s="179"/>
      <c r="CG236" s="179"/>
      <c r="CJ236" s="179"/>
      <c r="CK236" s="179"/>
      <c r="CN236" s="179"/>
      <c r="CO236" s="179"/>
      <c r="CR236" s="179"/>
      <c r="CS236" s="179"/>
      <c r="CV236" s="179"/>
      <c r="CW236" s="179"/>
      <c r="CX236" s="156"/>
      <c r="CY236" s="156"/>
      <c r="CZ236" s="156"/>
      <c r="DA236" s="156"/>
      <c r="DB236" s="156"/>
      <c r="DC236" s="156"/>
      <c r="DD236" s="156"/>
    </row>
    <row r="237" spans="1:108" s="243" customFormat="1" x14ac:dyDescent="0.2">
      <c r="A237" s="179"/>
      <c r="B237" s="179"/>
      <c r="C237" s="179"/>
      <c r="D237" s="179"/>
      <c r="E237" s="242"/>
      <c r="F237" s="179"/>
      <c r="G237" s="179"/>
      <c r="H237" s="179"/>
      <c r="I237" s="179"/>
      <c r="J237" s="179"/>
      <c r="K237" s="179"/>
      <c r="L237" s="179"/>
      <c r="M237" s="179"/>
      <c r="N237" s="179"/>
      <c r="O237" s="179"/>
      <c r="P237" s="179"/>
      <c r="Q237" s="179"/>
      <c r="R237" s="179"/>
      <c r="S237" s="179"/>
      <c r="T237" s="179"/>
      <c r="U237" s="179"/>
      <c r="V237" s="179"/>
      <c r="W237" s="179"/>
      <c r="X237" s="179"/>
      <c r="Y237" s="179"/>
      <c r="Z237" s="179"/>
      <c r="AB237" s="179"/>
      <c r="AC237" s="179"/>
      <c r="AF237" s="179"/>
      <c r="AG237" s="179"/>
      <c r="AJ237" s="179"/>
      <c r="AK237" s="179"/>
      <c r="AN237" s="179"/>
      <c r="AO237" s="179"/>
      <c r="AR237" s="179"/>
      <c r="AS237" s="179"/>
      <c r="AV237" s="179"/>
      <c r="AW237" s="179"/>
      <c r="AZ237" s="179"/>
      <c r="BA237" s="179"/>
      <c r="BD237" s="179"/>
      <c r="BE237" s="179"/>
      <c r="BH237" s="179"/>
      <c r="BI237" s="179"/>
      <c r="BL237" s="179"/>
      <c r="BM237" s="179"/>
      <c r="BP237" s="179"/>
      <c r="BQ237" s="179"/>
      <c r="BT237" s="179"/>
      <c r="BU237" s="179"/>
      <c r="BX237" s="179"/>
      <c r="BY237" s="179"/>
      <c r="CB237" s="179"/>
      <c r="CC237" s="179"/>
      <c r="CF237" s="179"/>
      <c r="CG237" s="179"/>
      <c r="CJ237" s="179"/>
      <c r="CK237" s="179"/>
      <c r="CN237" s="179"/>
      <c r="CO237" s="179"/>
      <c r="CR237" s="179"/>
      <c r="CS237" s="179"/>
      <c r="CV237" s="179"/>
      <c r="CW237" s="179"/>
      <c r="CX237" s="156"/>
      <c r="CY237" s="156"/>
      <c r="CZ237" s="156"/>
      <c r="DA237" s="156"/>
      <c r="DB237" s="156"/>
      <c r="DC237" s="156"/>
      <c r="DD237" s="156"/>
    </row>
    <row r="238" spans="1:108" s="243" customFormat="1" x14ac:dyDescent="0.2">
      <c r="A238" s="179"/>
      <c r="B238" s="179"/>
      <c r="C238" s="179"/>
      <c r="D238" s="179"/>
      <c r="E238" s="242"/>
      <c r="F238" s="179"/>
      <c r="G238" s="179"/>
      <c r="H238" s="179"/>
      <c r="I238" s="179"/>
      <c r="J238" s="179"/>
      <c r="K238" s="179"/>
      <c r="L238" s="179"/>
      <c r="M238" s="179"/>
      <c r="N238" s="179"/>
      <c r="O238" s="179"/>
      <c r="P238" s="179"/>
      <c r="Q238" s="179"/>
      <c r="R238" s="179"/>
      <c r="S238" s="179"/>
      <c r="T238" s="179"/>
      <c r="U238" s="179"/>
      <c r="V238" s="179"/>
      <c r="W238" s="179"/>
      <c r="X238" s="179"/>
      <c r="Y238" s="179"/>
      <c r="Z238" s="179"/>
      <c r="AB238" s="179"/>
      <c r="AC238" s="179"/>
      <c r="AF238" s="179"/>
      <c r="AG238" s="179"/>
      <c r="AJ238" s="179"/>
      <c r="AK238" s="179"/>
      <c r="AN238" s="179"/>
      <c r="AO238" s="179"/>
      <c r="AR238" s="179"/>
      <c r="AS238" s="179"/>
      <c r="AV238" s="179"/>
      <c r="AW238" s="179"/>
      <c r="AZ238" s="179"/>
      <c r="BA238" s="179"/>
      <c r="BD238" s="179"/>
      <c r="BE238" s="179"/>
      <c r="BH238" s="179"/>
      <c r="BI238" s="179"/>
      <c r="BL238" s="179"/>
      <c r="BM238" s="179"/>
      <c r="BP238" s="179"/>
      <c r="BQ238" s="179"/>
      <c r="BT238" s="179"/>
      <c r="BU238" s="179"/>
      <c r="BX238" s="179"/>
      <c r="BY238" s="179"/>
      <c r="CB238" s="179"/>
      <c r="CC238" s="179"/>
      <c r="CF238" s="179"/>
      <c r="CG238" s="179"/>
      <c r="CJ238" s="179"/>
      <c r="CK238" s="179"/>
      <c r="CN238" s="179"/>
      <c r="CO238" s="179"/>
      <c r="CR238" s="179"/>
      <c r="CS238" s="179"/>
      <c r="CV238" s="179"/>
      <c r="CW238" s="179"/>
      <c r="CX238" s="156"/>
      <c r="CY238" s="156"/>
      <c r="CZ238" s="156"/>
      <c r="DA238" s="156"/>
      <c r="DB238" s="156"/>
      <c r="DC238" s="156"/>
      <c r="DD238" s="156"/>
    </row>
    <row r="239" spans="1:108" s="243" customFormat="1" x14ac:dyDescent="0.2">
      <c r="A239" s="179"/>
      <c r="B239" s="179"/>
      <c r="C239" s="179"/>
      <c r="D239" s="179"/>
      <c r="E239" s="242"/>
      <c r="F239" s="179"/>
      <c r="G239" s="179"/>
      <c r="H239" s="179"/>
      <c r="I239" s="179"/>
      <c r="J239" s="179"/>
      <c r="K239" s="179"/>
      <c r="L239" s="179"/>
      <c r="M239" s="179"/>
      <c r="N239" s="179"/>
      <c r="O239" s="179"/>
      <c r="P239" s="179"/>
      <c r="Q239" s="179"/>
      <c r="R239" s="179"/>
      <c r="S239" s="179"/>
      <c r="T239" s="179"/>
      <c r="U239" s="179"/>
      <c r="V239" s="179"/>
      <c r="W239" s="179"/>
      <c r="X239" s="179"/>
      <c r="Y239" s="179"/>
      <c r="Z239" s="179"/>
      <c r="AB239" s="179"/>
      <c r="AC239" s="179"/>
      <c r="AF239" s="179"/>
      <c r="AG239" s="179"/>
      <c r="AJ239" s="179"/>
      <c r="AK239" s="179"/>
      <c r="AN239" s="179"/>
      <c r="AO239" s="179"/>
      <c r="AR239" s="179"/>
      <c r="AS239" s="179"/>
      <c r="AV239" s="179"/>
      <c r="AW239" s="179"/>
      <c r="AZ239" s="179"/>
      <c r="BA239" s="179"/>
      <c r="BD239" s="179"/>
      <c r="BE239" s="179"/>
      <c r="BH239" s="179"/>
      <c r="BI239" s="179"/>
      <c r="BL239" s="179"/>
      <c r="BM239" s="179"/>
      <c r="BP239" s="179"/>
      <c r="BQ239" s="179"/>
      <c r="BT239" s="179"/>
      <c r="BU239" s="179"/>
      <c r="BX239" s="179"/>
      <c r="BY239" s="179"/>
      <c r="CB239" s="179"/>
      <c r="CC239" s="179"/>
      <c r="CF239" s="179"/>
      <c r="CG239" s="179"/>
      <c r="CJ239" s="179"/>
      <c r="CK239" s="179"/>
      <c r="CN239" s="179"/>
      <c r="CO239" s="179"/>
      <c r="CR239" s="179"/>
      <c r="CS239" s="179"/>
      <c r="CV239" s="179"/>
      <c r="CW239" s="179"/>
      <c r="CX239" s="156"/>
      <c r="CY239" s="156"/>
      <c r="CZ239" s="156"/>
      <c r="DA239" s="156"/>
      <c r="DB239" s="156"/>
      <c r="DC239" s="156"/>
      <c r="DD239" s="156"/>
    </row>
    <row r="240" spans="1:108" s="243" customFormat="1" x14ac:dyDescent="0.2">
      <c r="A240" s="179"/>
      <c r="B240" s="179"/>
      <c r="C240" s="179"/>
      <c r="D240" s="179"/>
      <c r="E240" s="242"/>
      <c r="F240" s="179"/>
      <c r="G240" s="179"/>
      <c r="H240" s="179"/>
      <c r="I240" s="179"/>
      <c r="J240" s="179"/>
      <c r="K240" s="179"/>
      <c r="L240" s="179"/>
      <c r="M240" s="179"/>
      <c r="N240" s="179"/>
      <c r="O240" s="179"/>
      <c r="P240" s="179"/>
      <c r="Q240" s="179"/>
      <c r="R240" s="179"/>
      <c r="S240" s="179"/>
      <c r="T240" s="179"/>
      <c r="U240" s="179"/>
      <c r="V240" s="179"/>
      <c r="W240" s="179"/>
      <c r="X240" s="179"/>
      <c r="Y240" s="179"/>
      <c r="Z240" s="179"/>
      <c r="AB240" s="179"/>
      <c r="AC240" s="179"/>
      <c r="AF240" s="179"/>
      <c r="AG240" s="179"/>
      <c r="AJ240" s="179"/>
      <c r="AK240" s="179"/>
      <c r="AN240" s="179"/>
      <c r="AO240" s="179"/>
      <c r="AR240" s="179"/>
      <c r="AS240" s="179"/>
      <c r="AV240" s="179"/>
      <c r="AW240" s="179"/>
      <c r="AZ240" s="179"/>
      <c r="BA240" s="179"/>
      <c r="BD240" s="179"/>
      <c r="BE240" s="179"/>
      <c r="BH240" s="179"/>
      <c r="BI240" s="179"/>
      <c r="BL240" s="179"/>
      <c r="BM240" s="179"/>
      <c r="BP240" s="179"/>
      <c r="BQ240" s="179"/>
      <c r="BT240" s="179"/>
      <c r="BU240" s="179"/>
      <c r="BX240" s="179"/>
      <c r="BY240" s="179"/>
      <c r="CB240" s="179"/>
      <c r="CC240" s="179"/>
      <c r="CF240" s="179"/>
      <c r="CG240" s="179"/>
      <c r="CJ240" s="179"/>
      <c r="CK240" s="179"/>
      <c r="CN240" s="179"/>
      <c r="CO240" s="179"/>
      <c r="CR240" s="179"/>
      <c r="CS240" s="179"/>
      <c r="CV240" s="179"/>
      <c r="CW240" s="179"/>
      <c r="CX240" s="156"/>
      <c r="CY240" s="156"/>
      <c r="CZ240" s="156"/>
      <c r="DA240" s="156"/>
      <c r="DB240" s="156"/>
      <c r="DC240" s="156"/>
      <c r="DD240" s="156"/>
    </row>
    <row r="241" spans="1:108" s="243" customFormat="1" x14ac:dyDescent="0.2">
      <c r="A241" s="179"/>
      <c r="B241" s="179"/>
      <c r="C241" s="179"/>
      <c r="D241" s="179"/>
      <c r="E241" s="242"/>
      <c r="F241" s="179"/>
      <c r="G241" s="179"/>
      <c r="H241" s="179"/>
      <c r="I241" s="179"/>
      <c r="J241" s="179"/>
      <c r="K241" s="179"/>
      <c r="L241" s="179"/>
      <c r="M241" s="179"/>
      <c r="N241" s="179"/>
      <c r="O241" s="179"/>
      <c r="P241" s="179"/>
      <c r="Q241" s="179"/>
      <c r="R241" s="179"/>
      <c r="S241" s="179"/>
      <c r="T241" s="179"/>
      <c r="U241" s="179"/>
      <c r="V241" s="179"/>
      <c r="W241" s="179"/>
      <c r="X241" s="179"/>
      <c r="Y241" s="179"/>
      <c r="Z241" s="179"/>
      <c r="AB241" s="179"/>
      <c r="AC241" s="179"/>
      <c r="AF241" s="179"/>
      <c r="AG241" s="179"/>
      <c r="AJ241" s="179"/>
      <c r="AK241" s="179"/>
      <c r="AN241" s="179"/>
      <c r="AO241" s="179"/>
      <c r="AR241" s="179"/>
      <c r="AS241" s="179"/>
      <c r="AV241" s="179"/>
      <c r="AW241" s="179"/>
      <c r="AZ241" s="179"/>
      <c r="BA241" s="179"/>
      <c r="BD241" s="179"/>
      <c r="BE241" s="179"/>
      <c r="BH241" s="179"/>
      <c r="BI241" s="179"/>
      <c r="BL241" s="179"/>
      <c r="BM241" s="179"/>
      <c r="BP241" s="179"/>
      <c r="BQ241" s="179"/>
      <c r="BT241" s="179"/>
      <c r="BU241" s="179"/>
      <c r="BX241" s="179"/>
      <c r="BY241" s="179"/>
      <c r="CB241" s="179"/>
      <c r="CC241" s="179"/>
      <c r="CF241" s="179"/>
      <c r="CG241" s="179"/>
      <c r="CJ241" s="179"/>
      <c r="CK241" s="179"/>
      <c r="CN241" s="179"/>
      <c r="CO241" s="179"/>
      <c r="CR241" s="179"/>
      <c r="CS241" s="179"/>
      <c r="CV241" s="179"/>
      <c r="CW241" s="179"/>
      <c r="CX241" s="156"/>
      <c r="CY241" s="156"/>
      <c r="CZ241" s="156"/>
      <c r="DA241" s="156"/>
      <c r="DB241" s="156"/>
      <c r="DC241" s="156"/>
      <c r="DD241" s="156"/>
    </row>
    <row r="242" spans="1:108" s="243" customFormat="1" x14ac:dyDescent="0.2">
      <c r="A242" s="179"/>
      <c r="B242" s="179"/>
      <c r="C242" s="179"/>
      <c r="D242" s="179"/>
      <c r="E242" s="242"/>
      <c r="F242" s="179"/>
      <c r="G242" s="179"/>
      <c r="H242" s="179"/>
      <c r="I242" s="179"/>
      <c r="J242" s="179"/>
      <c r="K242" s="179"/>
      <c r="L242" s="179"/>
      <c r="M242" s="179"/>
      <c r="N242" s="179"/>
      <c r="O242" s="179"/>
      <c r="P242" s="179"/>
      <c r="Q242" s="179"/>
      <c r="R242" s="179"/>
      <c r="S242" s="179"/>
      <c r="T242" s="179"/>
      <c r="U242" s="179"/>
      <c r="V242" s="179"/>
      <c r="W242" s="179"/>
      <c r="X242" s="179"/>
      <c r="Y242" s="179"/>
      <c r="Z242" s="179"/>
      <c r="AB242" s="179"/>
      <c r="AC242" s="179"/>
      <c r="AF242" s="179"/>
      <c r="AG242" s="179"/>
      <c r="AJ242" s="179"/>
      <c r="AK242" s="179"/>
      <c r="AN242" s="179"/>
      <c r="AO242" s="179"/>
      <c r="AR242" s="179"/>
      <c r="AS242" s="179"/>
      <c r="AV242" s="179"/>
      <c r="AW242" s="179"/>
      <c r="AZ242" s="179"/>
      <c r="BA242" s="179"/>
      <c r="BD242" s="179"/>
      <c r="BE242" s="179"/>
      <c r="BH242" s="179"/>
      <c r="BI242" s="179"/>
      <c r="BL242" s="179"/>
      <c r="BM242" s="179"/>
      <c r="BP242" s="179"/>
      <c r="BQ242" s="179"/>
      <c r="BT242" s="179"/>
      <c r="BU242" s="179"/>
      <c r="BX242" s="179"/>
      <c r="BY242" s="179"/>
      <c r="CB242" s="179"/>
      <c r="CC242" s="179"/>
      <c r="CF242" s="179"/>
      <c r="CG242" s="179"/>
      <c r="CJ242" s="179"/>
      <c r="CK242" s="179"/>
      <c r="CN242" s="179"/>
      <c r="CO242" s="179"/>
      <c r="CR242" s="179"/>
      <c r="CS242" s="179"/>
      <c r="CV242" s="179"/>
      <c r="CW242" s="179"/>
      <c r="CX242" s="156"/>
      <c r="CY242" s="156"/>
      <c r="CZ242" s="156"/>
      <c r="DA242" s="156"/>
      <c r="DB242" s="156"/>
      <c r="DC242" s="156"/>
      <c r="DD242" s="156"/>
    </row>
    <row r="243" spans="1:108" s="243" customFormat="1" x14ac:dyDescent="0.2">
      <c r="A243" s="179"/>
      <c r="B243" s="179"/>
      <c r="C243" s="179"/>
      <c r="D243" s="179"/>
      <c r="E243" s="242"/>
      <c r="F243" s="179"/>
      <c r="G243" s="179"/>
      <c r="H243" s="179"/>
      <c r="I243" s="179"/>
      <c r="J243" s="179"/>
      <c r="K243" s="179"/>
      <c r="L243" s="179"/>
      <c r="M243" s="179"/>
      <c r="N243" s="179"/>
      <c r="O243" s="179"/>
      <c r="P243" s="179"/>
      <c r="Q243" s="179"/>
      <c r="R243" s="179"/>
      <c r="S243" s="179"/>
      <c r="T243" s="179"/>
      <c r="U243" s="179"/>
      <c r="V243" s="179"/>
      <c r="W243" s="179"/>
      <c r="X243" s="179"/>
      <c r="Y243" s="179"/>
      <c r="Z243" s="179"/>
      <c r="AB243" s="179"/>
      <c r="AC243" s="179"/>
      <c r="AF243" s="179"/>
      <c r="AG243" s="179"/>
      <c r="AJ243" s="179"/>
      <c r="AK243" s="179"/>
      <c r="AN243" s="179"/>
      <c r="AO243" s="179"/>
      <c r="AR243" s="179"/>
      <c r="AS243" s="179"/>
      <c r="AV243" s="179"/>
      <c r="AW243" s="179"/>
      <c r="AZ243" s="179"/>
      <c r="BA243" s="179"/>
      <c r="BD243" s="179"/>
      <c r="BE243" s="179"/>
      <c r="BH243" s="179"/>
      <c r="BI243" s="179"/>
      <c r="BL243" s="179"/>
      <c r="BM243" s="179"/>
      <c r="BP243" s="179"/>
      <c r="BQ243" s="179"/>
      <c r="BT243" s="179"/>
      <c r="BU243" s="179"/>
      <c r="BX243" s="179"/>
      <c r="BY243" s="179"/>
      <c r="CB243" s="179"/>
      <c r="CC243" s="179"/>
      <c r="CF243" s="179"/>
      <c r="CG243" s="179"/>
      <c r="CJ243" s="179"/>
      <c r="CK243" s="179"/>
      <c r="CN243" s="179"/>
      <c r="CO243" s="179"/>
      <c r="CR243" s="179"/>
      <c r="CS243" s="179"/>
      <c r="CV243" s="179"/>
      <c r="CW243" s="179"/>
      <c r="CX243" s="156"/>
      <c r="CY243" s="156"/>
      <c r="CZ243" s="156"/>
      <c r="DA243" s="156"/>
      <c r="DB243" s="156"/>
      <c r="DC243" s="156"/>
      <c r="DD243" s="156"/>
    </row>
    <row r="244" spans="1:108" s="243" customFormat="1" x14ac:dyDescent="0.2">
      <c r="A244" s="179"/>
      <c r="B244" s="179"/>
      <c r="C244" s="179"/>
      <c r="D244" s="179"/>
      <c r="E244" s="242"/>
      <c r="F244" s="179"/>
      <c r="G244" s="179"/>
      <c r="H244" s="179"/>
      <c r="I244" s="179"/>
      <c r="J244" s="179"/>
      <c r="K244" s="179"/>
      <c r="L244" s="179"/>
      <c r="M244" s="179"/>
      <c r="N244" s="179"/>
      <c r="O244" s="179"/>
      <c r="P244" s="179"/>
      <c r="Q244" s="179"/>
      <c r="R244" s="179"/>
      <c r="S244" s="179"/>
      <c r="T244" s="179"/>
      <c r="U244" s="179"/>
      <c r="V244" s="179"/>
      <c r="W244" s="179"/>
      <c r="X244" s="179"/>
      <c r="Y244" s="179"/>
      <c r="Z244" s="179"/>
      <c r="AB244" s="179"/>
      <c r="AC244" s="179"/>
      <c r="AF244" s="179"/>
      <c r="AG244" s="179"/>
      <c r="AJ244" s="179"/>
      <c r="AK244" s="179"/>
      <c r="AN244" s="179"/>
      <c r="AO244" s="179"/>
      <c r="AR244" s="179"/>
      <c r="AS244" s="179"/>
      <c r="AV244" s="179"/>
      <c r="AW244" s="179"/>
      <c r="AZ244" s="179"/>
      <c r="BA244" s="179"/>
      <c r="BD244" s="179"/>
      <c r="BE244" s="179"/>
      <c r="BH244" s="179"/>
      <c r="BI244" s="179"/>
      <c r="BL244" s="179"/>
      <c r="BM244" s="179"/>
      <c r="BP244" s="179"/>
      <c r="BQ244" s="179"/>
      <c r="BT244" s="179"/>
      <c r="BU244" s="179"/>
      <c r="BX244" s="179"/>
      <c r="BY244" s="179"/>
      <c r="CB244" s="179"/>
      <c r="CC244" s="179"/>
      <c r="CF244" s="179"/>
      <c r="CG244" s="179"/>
      <c r="CJ244" s="179"/>
      <c r="CK244" s="179"/>
      <c r="CN244" s="179"/>
      <c r="CO244" s="179"/>
      <c r="CR244" s="179"/>
      <c r="CS244" s="179"/>
      <c r="CV244" s="179"/>
      <c r="CW244" s="179"/>
      <c r="CX244" s="156"/>
      <c r="CY244" s="156"/>
      <c r="CZ244" s="156"/>
      <c r="DA244" s="156"/>
      <c r="DB244" s="156"/>
      <c r="DC244" s="156"/>
      <c r="DD244" s="156"/>
    </row>
    <row r="245" spans="1:108" s="243" customFormat="1" x14ac:dyDescent="0.2">
      <c r="A245" s="179"/>
      <c r="B245" s="179"/>
      <c r="C245" s="179"/>
      <c r="D245" s="179"/>
      <c r="E245" s="242"/>
      <c r="F245" s="179"/>
      <c r="G245" s="179"/>
      <c r="H245" s="179"/>
      <c r="I245" s="179"/>
      <c r="J245" s="179"/>
      <c r="K245" s="179"/>
      <c r="L245" s="179"/>
      <c r="M245" s="179"/>
      <c r="N245" s="179"/>
      <c r="O245" s="179"/>
      <c r="P245" s="179"/>
      <c r="Q245" s="179"/>
      <c r="R245" s="179"/>
      <c r="S245" s="179"/>
      <c r="T245" s="179"/>
      <c r="U245" s="179"/>
      <c r="V245" s="179"/>
      <c r="W245" s="179"/>
      <c r="X245" s="179"/>
      <c r="Y245" s="179"/>
      <c r="Z245" s="179"/>
      <c r="AB245" s="179"/>
      <c r="AC245" s="179"/>
      <c r="AF245" s="179"/>
      <c r="AG245" s="179"/>
      <c r="AJ245" s="179"/>
      <c r="AK245" s="179"/>
      <c r="AN245" s="179"/>
      <c r="AO245" s="179"/>
      <c r="AR245" s="179"/>
      <c r="AS245" s="179"/>
      <c r="AV245" s="179"/>
      <c r="AW245" s="179"/>
      <c r="AZ245" s="179"/>
      <c r="BA245" s="179"/>
      <c r="BD245" s="179"/>
      <c r="BE245" s="179"/>
      <c r="BH245" s="179"/>
      <c r="BI245" s="179"/>
      <c r="BL245" s="179"/>
      <c r="BM245" s="179"/>
      <c r="BP245" s="179"/>
      <c r="BQ245" s="179"/>
      <c r="BT245" s="179"/>
      <c r="BU245" s="179"/>
      <c r="BX245" s="179"/>
      <c r="BY245" s="179"/>
      <c r="CB245" s="179"/>
      <c r="CC245" s="179"/>
      <c r="CF245" s="179"/>
      <c r="CG245" s="179"/>
      <c r="CJ245" s="179"/>
      <c r="CK245" s="179"/>
      <c r="CN245" s="179"/>
      <c r="CO245" s="179"/>
      <c r="CR245" s="179"/>
      <c r="CS245" s="179"/>
      <c r="CV245" s="179"/>
      <c r="CW245" s="179"/>
      <c r="CX245" s="156"/>
      <c r="CY245" s="156"/>
      <c r="CZ245" s="156"/>
      <c r="DA245" s="156"/>
      <c r="DB245" s="156"/>
      <c r="DC245" s="156"/>
      <c r="DD245" s="156"/>
    </row>
    <row r="246" spans="1:108" s="243" customFormat="1" x14ac:dyDescent="0.2">
      <c r="A246" s="179"/>
      <c r="B246" s="179"/>
      <c r="C246" s="179"/>
      <c r="D246" s="179"/>
      <c r="E246" s="242"/>
      <c r="F246" s="179"/>
      <c r="G246" s="179"/>
      <c r="H246" s="179"/>
      <c r="I246" s="179"/>
      <c r="J246" s="179"/>
      <c r="K246" s="179"/>
      <c r="L246" s="179"/>
      <c r="M246" s="179"/>
      <c r="N246" s="179"/>
      <c r="O246" s="179"/>
      <c r="P246" s="179"/>
      <c r="Q246" s="179"/>
      <c r="R246" s="179"/>
      <c r="S246" s="179"/>
      <c r="T246" s="179"/>
      <c r="U246" s="179"/>
      <c r="V246" s="179"/>
      <c r="W246" s="179"/>
      <c r="X246" s="179"/>
      <c r="Y246" s="179"/>
      <c r="Z246" s="179"/>
      <c r="AB246" s="179"/>
      <c r="AC246" s="179"/>
      <c r="AF246" s="179"/>
      <c r="AG246" s="179"/>
      <c r="AJ246" s="179"/>
      <c r="AK246" s="179"/>
      <c r="AN246" s="179"/>
      <c r="AO246" s="179"/>
      <c r="AR246" s="179"/>
      <c r="AS246" s="179"/>
      <c r="AV246" s="179"/>
      <c r="AW246" s="179"/>
      <c r="AZ246" s="179"/>
      <c r="BA246" s="179"/>
      <c r="BD246" s="179"/>
      <c r="BE246" s="179"/>
      <c r="BH246" s="179"/>
      <c r="BI246" s="179"/>
      <c r="BL246" s="179"/>
      <c r="BM246" s="179"/>
      <c r="BP246" s="179"/>
      <c r="BQ246" s="179"/>
      <c r="BT246" s="179"/>
      <c r="BU246" s="179"/>
      <c r="BX246" s="179"/>
      <c r="BY246" s="179"/>
      <c r="CB246" s="179"/>
      <c r="CC246" s="179"/>
      <c r="CF246" s="179"/>
      <c r="CG246" s="179"/>
      <c r="CJ246" s="179"/>
      <c r="CK246" s="179"/>
      <c r="CN246" s="179"/>
      <c r="CO246" s="179"/>
      <c r="CR246" s="179"/>
      <c r="CS246" s="179"/>
      <c r="CV246" s="179"/>
      <c r="CW246" s="179"/>
      <c r="CX246" s="156"/>
      <c r="CY246" s="156"/>
      <c r="CZ246" s="156"/>
      <c r="DA246" s="156"/>
      <c r="DB246" s="156"/>
      <c r="DC246" s="156"/>
      <c r="DD246" s="156"/>
    </row>
    <row r="247" spans="1:108" s="243" customFormat="1" x14ac:dyDescent="0.2">
      <c r="A247" s="179"/>
      <c r="B247" s="179"/>
      <c r="C247" s="179"/>
      <c r="D247" s="179"/>
      <c r="E247" s="242"/>
      <c r="F247" s="179"/>
      <c r="G247" s="179"/>
      <c r="H247" s="179"/>
      <c r="I247" s="179"/>
      <c r="J247" s="179"/>
      <c r="K247" s="179"/>
      <c r="L247" s="179"/>
      <c r="M247" s="179"/>
      <c r="N247" s="179"/>
      <c r="O247" s="179"/>
      <c r="P247" s="179"/>
      <c r="Q247" s="179"/>
      <c r="R247" s="179"/>
      <c r="S247" s="179"/>
      <c r="T247" s="179"/>
      <c r="U247" s="179"/>
      <c r="V247" s="179"/>
      <c r="W247" s="179"/>
      <c r="X247" s="179"/>
      <c r="Y247" s="179"/>
      <c r="Z247" s="179"/>
      <c r="AB247" s="179"/>
      <c r="AC247" s="179"/>
      <c r="AF247" s="179"/>
      <c r="AG247" s="179"/>
      <c r="AJ247" s="179"/>
      <c r="AK247" s="179"/>
      <c r="AN247" s="179"/>
      <c r="AO247" s="179"/>
      <c r="AR247" s="179"/>
      <c r="AS247" s="179"/>
      <c r="AV247" s="179"/>
      <c r="AW247" s="179"/>
      <c r="AZ247" s="179"/>
      <c r="BA247" s="179"/>
      <c r="BD247" s="179"/>
      <c r="BE247" s="179"/>
      <c r="BH247" s="179"/>
      <c r="BI247" s="179"/>
      <c r="BL247" s="179"/>
      <c r="BM247" s="179"/>
      <c r="BP247" s="179"/>
      <c r="BQ247" s="179"/>
      <c r="BT247" s="179"/>
      <c r="BU247" s="179"/>
      <c r="BX247" s="179"/>
      <c r="BY247" s="179"/>
      <c r="CB247" s="179"/>
      <c r="CC247" s="179"/>
      <c r="CF247" s="179"/>
      <c r="CG247" s="179"/>
      <c r="CJ247" s="179"/>
      <c r="CK247" s="179"/>
      <c r="CN247" s="179"/>
      <c r="CO247" s="179"/>
      <c r="CR247" s="179"/>
      <c r="CS247" s="179"/>
      <c r="CV247" s="179"/>
      <c r="CW247" s="179"/>
      <c r="CX247" s="156"/>
      <c r="CY247" s="156"/>
      <c r="CZ247" s="156"/>
      <c r="DA247" s="156"/>
      <c r="DB247" s="156"/>
      <c r="DC247" s="156"/>
      <c r="DD247" s="156"/>
    </row>
    <row r="248" spans="1:108" s="243" customFormat="1" x14ac:dyDescent="0.2">
      <c r="A248" s="179"/>
      <c r="B248" s="179"/>
      <c r="C248" s="179"/>
      <c r="D248" s="179"/>
      <c r="E248" s="242"/>
      <c r="F248" s="179"/>
      <c r="G248" s="179"/>
      <c r="H248" s="179"/>
      <c r="I248" s="179"/>
      <c r="J248" s="179"/>
      <c r="K248" s="179"/>
      <c r="L248" s="179"/>
      <c r="M248" s="179"/>
      <c r="N248" s="179"/>
      <c r="O248" s="179"/>
      <c r="P248" s="179"/>
      <c r="Q248" s="179"/>
      <c r="R248" s="179"/>
      <c r="S248" s="179"/>
      <c r="T248" s="179"/>
      <c r="U248" s="179"/>
      <c r="V248" s="179"/>
      <c r="W248" s="179"/>
      <c r="X248" s="179"/>
      <c r="Y248" s="179"/>
      <c r="Z248" s="179"/>
      <c r="AB248" s="179"/>
      <c r="AC248" s="179"/>
      <c r="AF248" s="179"/>
      <c r="AG248" s="179"/>
      <c r="AJ248" s="179"/>
      <c r="AK248" s="179"/>
      <c r="AN248" s="179"/>
      <c r="AO248" s="179"/>
      <c r="AR248" s="179"/>
      <c r="AS248" s="179"/>
      <c r="AV248" s="179"/>
      <c r="AW248" s="179"/>
      <c r="AZ248" s="179"/>
      <c r="BA248" s="179"/>
      <c r="BD248" s="179"/>
      <c r="BE248" s="179"/>
      <c r="BH248" s="179"/>
      <c r="BI248" s="179"/>
      <c r="BL248" s="179"/>
      <c r="BM248" s="179"/>
      <c r="BP248" s="179"/>
      <c r="BQ248" s="179"/>
      <c r="BT248" s="179"/>
      <c r="BU248" s="179"/>
      <c r="BX248" s="179"/>
      <c r="BY248" s="179"/>
      <c r="CB248" s="179"/>
      <c r="CC248" s="179"/>
      <c r="CF248" s="179"/>
      <c r="CG248" s="179"/>
      <c r="CJ248" s="179"/>
      <c r="CK248" s="179"/>
      <c r="CN248" s="179"/>
      <c r="CO248" s="179"/>
      <c r="CR248" s="179"/>
      <c r="CS248" s="179"/>
      <c r="CV248" s="179"/>
      <c r="CW248" s="179"/>
      <c r="CX248" s="156"/>
      <c r="CY248" s="156"/>
      <c r="CZ248" s="156"/>
      <c r="DA248" s="156"/>
      <c r="DB248" s="156"/>
      <c r="DC248" s="156"/>
      <c r="DD248" s="156"/>
    </row>
    <row r="249" spans="1:108" s="243" customFormat="1" x14ac:dyDescent="0.2">
      <c r="A249" s="179"/>
      <c r="B249" s="179"/>
      <c r="C249" s="179"/>
      <c r="D249" s="179"/>
      <c r="E249" s="242"/>
      <c r="F249" s="179"/>
      <c r="G249" s="179"/>
      <c r="H249" s="179"/>
      <c r="I249" s="179"/>
      <c r="J249" s="179"/>
      <c r="K249" s="179"/>
      <c r="L249" s="179"/>
      <c r="M249" s="179"/>
      <c r="N249" s="179"/>
      <c r="O249" s="179"/>
      <c r="P249" s="179"/>
      <c r="Q249" s="179"/>
      <c r="R249" s="179"/>
      <c r="S249" s="179"/>
      <c r="T249" s="179"/>
      <c r="U249" s="179"/>
      <c r="V249" s="179"/>
      <c r="W249" s="179"/>
      <c r="X249" s="179"/>
      <c r="Y249" s="179"/>
      <c r="Z249" s="179"/>
      <c r="AB249" s="179"/>
      <c r="AC249" s="179"/>
      <c r="AF249" s="179"/>
      <c r="AG249" s="179"/>
      <c r="AJ249" s="179"/>
      <c r="AK249" s="179"/>
      <c r="AN249" s="179"/>
      <c r="AO249" s="179"/>
      <c r="AR249" s="179"/>
      <c r="AS249" s="179"/>
      <c r="AV249" s="179"/>
      <c r="AW249" s="179"/>
      <c r="AZ249" s="179"/>
      <c r="BA249" s="179"/>
      <c r="BD249" s="179"/>
      <c r="BE249" s="179"/>
      <c r="BH249" s="179"/>
      <c r="BI249" s="179"/>
      <c r="BL249" s="179"/>
      <c r="BM249" s="179"/>
      <c r="BP249" s="179"/>
      <c r="BQ249" s="179"/>
      <c r="BT249" s="179"/>
      <c r="BU249" s="179"/>
      <c r="BX249" s="179"/>
      <c r="BY249" s="179"/>
      <c r="CB249" s="179"/>
      <c r="CC249" s="179"/>
      <c r="CF249" s="179"/>
      <c r="CG249" s="179"/>
      <c r="CJ249" s="179"/>
      <c r="CK249" s="179"/>
      <c r="CN249" s="179"/>
      <c r="CO249" s="179"/>
      <c r="CR249" s="179"/>
      <c r="CS249" s="179"/>
      <c r="CV249" s="179"/>
      <c r="CW249" s="179"/>
      <c r="CX249" s="156"/>
      <c r="CY249" s="156"/>
      <c r="CZ249" s="156"/>
      <c r="DA249" s="156"/>
      <c r="DB249" s="156"/>
      <c r="DC249" s="156"/>
      <c r="DD249" s="156"/>
    </row>
    <row r="250" spans="1:108" s="243" customFormat="1" x14ac:dyDescent="0.2">
      <c r="A250" s="179"/>
      <c r="B250" s="179"/>
      <c r="C250" s="179"/>
      <c r="D250" s="179"/>
      <c r="E250" s="242"/>
      <c r="F250" s="179"/>
      <c r="G250" s="179"/>
      <c r="H250" s="179"/>
      <c r="I250" s="179"/>
      <c r="J250" s="179"/>
      <c r="K250" s="179"/>
      <c r="L250" s="179"/>
      <c r="M250" s="179"/>
      <c r="N250" s="179"/>
      <c r="O250" s="179"/>
      <c r="P250" s="179"/>
      <c r="Q250" s="179"/>
      <c r="R250" s="179"/>
      <c r="S250" s="179"/>
      <c r="T250" s="179"/>
      <c r="U250" s="179"/>
      <c r="V250" s="179"/>
      <c r="W250" s="179"/>
      <c r="X250" s="179"/>
      <c r="Y250" s="179"/>
      <c r="Z250" s="179"/>
      <c r="AB250" s="179"/>
      <c r="AC250" s="179"/>
      <c r="AF250" s="179"/>
      <c r="AG250" s="179"/>
      <c r="AJ250" s="179"/>
      <c r="AK250" s="179"/>
      <c r="AN250" s="179"/>
      <c r="AO250" s="179"/>
      <c r="AR250" s="179"/>
      <c r="AS250" s="179"/>
      <c r="AV250" s="179"/>
      <c r="AW250" s="179"/>
      <c r="AZ250" s="179"/>
      <c r="BA250" s="179"/>
      <c r="BD250" s="179"/>
      <c r="BE250" s="179"/>
      <c r="BH250" s="179"/>
      <c r="BI250" s="179"/>
      <c r="BL250" s="179"/>
      <c r="BM250" s="179"/>
      <c r="BP250" s="179"/>
      <c r="BQ250" s="179"/>
      <c r="BT250" s="179"/>
      <c r="BU250" s="179"/>
      <c r="BX250" s="179"/>
      <c r="BY250" s="179"/>
      <c r="CB250" s="179"/>
      <c r="CC250" s="179"/>
      <c r="CF250" s="179"/>
      <c r="CG250" s="179"/>
      <c r="CJ250" s="179"/>
      <c r="CK250" s="179"/>
      <c r="CN250" s="179"/>
      <c r="CO250" s="179"/>
      <c r="CR250" s="179"/>
      <c r="CS250" s="179"/>
      <c r="CV250" s="179"/>
      <c r="CW250" s="179"/>
      <c r="CX250" s="156"/>
      <c r="CY250" s="156"/>
      <c r="CZ250" s="156"/>
      <c r="DA250" s="156"/>
      <c r="DB250" s="156"/>
      <c r="DC250" s="156"/>
      <c r="DD250" s="156"/>
    </row>
    <row r="251" spans="1:108" s="243" customFormat="1" x14ac:dyDescent="0.2">
      <c r="A251" s="179"/>
      <c r="B251" s="179"/>
      <c r="C251" s="179"/>
      <c r="D251" s="179"/>
      <c r="E251" s="242"/>
      <c r="F251" s="179"/>
      <c r="G251" s="179"/>
      <c r="H251" s="179"/>
      <c r="I251" s="179"/>
      <c r="J251" s="179"/>
      <c r="K251" s="179"/>
      <c r="L251" s="179"/>
      <c r="M251" s="179"/>
      <c r="N251" s="179"/>
      <c r="O251" s="179"/>
      <c r="P251" s="179"/>
      <c r="Q251" s="179"/>
      <c r="R251" s="179"/>
      <c r="S251" s="179"/>
      <c r="T251" s="179"/>
      <c r="U251" s="179"/>
      <c r="V251" s="179"/>
      <c r="W251" s="179"/>
      <c r="X251" s="179"/>
      <c r="Y251" s="179"/>
      <c r="Z251" s="179"/>
      <c r="AB251" s="179"/>
      <c r="AC251" s="179"/>
      <c r="AF251" s="179"/>
      <c r="AG251" s="179"/>
      <c r="AJ251" s="179"/>
      <c r="AK251" s="179"/>
      <c r="AN251" s="179"/>
      <c r="AO251" s="179"/>
      <c r="AR251" s="179"/>
      <c r="AS251" s="179"/>
      <c r="AV251" s="179"/>
      <c r="AW251" s="179"/>
      <c r="AZ251" s="179"/>
      <c r="BA251" s="179"/>
      <c r="BD251" s="179"/>
      <c r="BE251" s="179"/>
      <c r="BH251" s="179"/>
      <c r="BI251" s="179"/>
      <c r="BL251" s="179"/>
      <c r="BM251" s="179"/>
      <c r="BP251" s="179"/>
      <c r="BQ251" s="179"/>
      <c r="BT251" s="179"/>
      <c r="BU251" s="179"/>
      <c r="BX251" s="179"/>
      <c r="BY251" s="179"/>
      <c r="CB251" s="179"/>
      <c r="CC251" s="179"/>
      <c r="CF251" s="179"/>
      <c r="CG251" s="179"/>
      <c r="CJ251" s="179"/>
      <c r="CK251" s="179"/>
      <c r="CN251" s="179"/>
      <c r="CO251" s="179"/>
      <c r="CR251" s="179"/>
      <c r="CS251" s="179"/>
      <c r="CV251" s="179"/>
      <c r="CW251" s="179"/>
      <c r="CX251" s="156"/>
      <c r="CY251" s="156"/>
      <c r="CZ251" s="156"/>
      <c r="DA251" s="156"/>
      <c r="DB251" s="156"/>
      <c r="DC251" s="156"/>
      <c r="DD251" s="156"/>
    </row>
    <row r="252" spans="1:108" s="243" customFormat="1" x14ac:dyDescent="0.2">
      <c r="A252" s="179"/>
      <c r="B252" s="179"/>
      <c r="C252" s="179"/>
      <c r="D252" s="179"/>
      <c r="E252" s="242"/>
      <c r="F252" s="179"/>
      <c r="G252" s="179"/>
      <c r="H252" s="179"/>
      <c r="I252" s="179"/>
      <c r="J252" s="179"/>
      <c r="K252" s="179"/>
      <c r="L252" s="179"/>
      <c r="M252" s="179"/>
      <c r="N252" s="179"/>
      <c r="O252" s="179"/>
      <c r="P252" s="179"/>
      <c r="Q252" s="179"/>
      <c r="R252" s="179"/>
      <c r="S252" s="179"/>
      <c r="T252" s="179"/>
      <c r="U252" s="179"/>
      <c r="V252" s="179"/>
      <c r="W252" s="179"/>
      <c r="X252" s="179"/>
      <c r="Y252" s="179"/>
      <c r="Z252" s="179"/>
      <c r="AB252" s="179"/>
      <c r="AC252" s="179"/>
      <c r="AF252" s="179"/>
      <c r="AG252" s="179"/>
      <c r="AJ252" s="179"/>
      <c r="AK252" s="179"/>
      <c r="AN252" s="179"/>
      <c r="AO252" s="179"/>
      <c r="AR252" s="179"/>
      <c r="AS252" s="179"/>
      <c r="AV252" s="179"/>
      <c r="AW252" s="179"/>
      <c r="AZ252" s="179"/>
      <c r="BA252" s="179"/>
      <c r="BD252" s="179"/>
      <c r="BE252" s="179"/>
      <c r="BH252" s="179"/>
      <c r="BI252" s="179"/>
      <c r="BL252" s="179"/>
      <c r="BM252" s="179"/>
      <c r="BP252" s="179"/>
      <c r="BQ252" s="179"/>
      <c r="BT252" s="179"/>
      <c r="BU252" s="179"/>
      <c r="BX252" s="179"/>
      <c r="BY252" s="179"/>
      <c r="CB252" s="179"/>
      <c r="CC252" s="179"/>
      <c r="CF252" s="179"/>
      <c r="CG252" s="179"/>
      <c r="CJ252" s="179"/>
      <c r="CK252" s="179"/>
      <c r="CN252" s="179"/>
      <c r="CO252" s="179"/>
      <c r="CR252" s="179"/>
      <c r="CS252" s="179"/>
      <c r="CV252" s="179"/>
      <c r="CW252" s="179"/>
      <c r="CX252" s="156"/>
      <c r="CY252" s="156"/>
      <c r="CZ252" s="156"/>
      <c r="DA252" s="156"/>
      <c r="DB252" s="156"/>
      <c r="DC252" s="156"/>
      <c r="DD252" s="156"/>
    </row>
    <row r="253" spans="1:108" s="243" customFormat="1" x14ac:dyDescent="0.2">
      <c r="A253" s="179"/>
      <c r="B253" s="179"/>
      <c r="C253" s="179"/>
      <c r="D253" s="179"/>
      <c r="E253" s="242"/>
      <c r="F253" s="179"/>
      <c r="G253" s="179"/>
      <c r="H253" s="179"/>
      <c r="I253" s="179"/>
      <c r="J253" s="179"/>
      <c r="K253" s="179"/>
      <c r="L253" s="179"/>
      <c r="M253" s="179"/>
      <c r="N253" s="179"/>
      <c r="O253" s="179"/>
      <c r="P253" s="179"/>
      <c r="Q253" s="179"/>
      <c r="R253" s="179"/>
      <c r="S253" s="179"/>
      <c r="T253" s="179"/>
      <c r="U253" s="179"/>
      <c r="V253" s="179"/>
      <c r="W253" s="179"/>
      <c r="X253" s="179"/>
      <c r="Y253" s="179"/>
      <c r="Z253" s="179"/>
      <c r="AB253" s="179"/>
      <c r="AC253" s="179"/>
      <c r="AF253" s="179"/>
      <c r="AG253" s="179"/>
      <c r="AJ253" s="179"/>
      <c r="AK253" s="179"/>
      <c r="AN253" s="179"/>
      <c r="AO253" s="179"/>
      <c r="AR253" s="179"/>
      <c r="AS253" s="179"/>
      <c r="AV253" s="179"/>
      <c r="AW253" s="179"/>
      <c r="AZ253" s="179"/>
      <c r="BA253" s="179"/>
      <c r="BD253" s="179"/>
      <c r="BE253" s="179"/>
      <c r="BH253" s="179"/>
      <c r="BI253" s="179"/>
      <c r="BL253" s="179"/>
      <c r="BM253" s="179"/>
      <c r="BP253" s="179"/>
      <c r="BQ253" s="179"/>
      <c r="BT253" s="179"/>
      <c r="BU253" s="179"/>
      <c r="BX253" s="179"/>
      <c r="BY253" s="179"/>
      <c r="CB253" s="179"/>
      <c r="CC253" s="179"/>
      <c r="CF253" s="179"/>
      <c r="CG253" s="179"/>
      <c r="CJ253" s="179"/>
      <c r="CK253" s="179"/>
      <c r="CN253" s="179"/>
      <c r="CO253" s="179"/>
      <c r="CR253" s="179"/>
      <c r="CS253" s="179"/>
      <c r="CV253" s="179"/>
      <c r="CW253" s="179"/>
      <c r="CX253" s="156"/>
      <c r="CY253" s="156"/>
      <c r="CZ253" s="156"/>
      <c r="DA253" s="156"/>
      <c r="DB253" s="156"/>
      <c r="DC253" s="156"/>
      <c r="DD253" s="156"/>
    </row>
    <row r="254" spans="1:108" s="243" customFormat="1" x14ac:dyDescent="0.2">
      <c r="A254" s="179"/>
      <c r="B254" s="179"/>
      <c r="C254" s="179"/>
      <c r="D254" s="179"/>
      <c r="E254" s="242"/>
      <c r="F254" s="179"/>
      <c r="G254" s="179"/>
      <c r="H254" s="179"/>
      <c r="I254" s="179"/>
      <c r="J254" s="179"/>
      <c r="K254" s="179"/>
      <c r="L254" s="179"/>
      <c r="M254" s="179"/>
      <c r="N254" s="179"/>
      <c r="O254" s="179"/>
      <c r="P254" s="179"/>
      <c r="Q254" s="179"/>
      <c r="R254" s="179"/>
      <c r="S254" s="179"/>
      <c r="T254" s="179"/>
      <c r="U254" s="179"/>
      <c r="V254" s="179"/>
      <c r="W254" s="179"/>
      <c r="X254" s="179"/>
      <c r="Y254" s="179"/>
      <c r="Z254" s="179"/>
      <c r="AB254" s="179"/>
      <c r="AC254" s="179"/>
      <c r="AF254" s="179"/>
      <c r="AG254" s="179"/>
      <c r="AJ254" s="179"/>
      <c r="AK254" s="179"/>
      <c r="AN254" s="179"/>
      <c r="AO254" s="179"/>
      <c r="AR254" s="179"/>
      <c r="AS254" s="179"/>
      <c r="AV254" s="179"/>
      <c r="AW254" s="179"/>
      <c r="AZ254" s="179"/>
      <c r="BA254" s="179"/>
      <c r="BD254" s="179"/>
      <c r="BE254" s="179"/>
      <c r="BH254" s="179"/>
      <c r="BI254" s="179"/>
      <c r="BL254" s="179"/>
      <c r="BM254" s="179"/>
      <c r="BP254" s="179"/>
      <c r="BQ254" s="179"/>
      <c r="BT254" s="179"/>
      <c r="BU254" s="179"/>
      <c r="BX254" s="179"/>
      <c r="BY254" s="179"/>
      <c r="CB254" s="179"/>
      <c r="CC254" s="179"/>
      <c r="CF254" s="179"/>
      <c r="CG254" s="179"/>
      <c r="CJ254" s="179"/>
      <c r="CK254" s="179"/>
      <c r="CN254" s="179"/>
      <c r="CO254" s="179"/>
      <c r="CR254" s="179"/>
      <c r="CS254" s="179"/>
      <c r="CV254" s="179"/>
      <c r="CW254" s="179"/>
      <c r="CX254" s="156"/>
      <c r="CY254" s="156"/>
      <c r="CZ254" s="156"/>
      <c r="DA254" s="156"/>
      <c r="DB254" s="156"/>
      <c r="DC254" s="156"/>
      <c r="DD254" s="156"/>
    </row>
    <row r="255" spans="1:108" s="243" customFormat="1" x14ac:dyDescent="0.2">
      <c r="A255" s="179"/>
      <c r="B255" s="179"/>
      <c r="C255" s="179"/>
      <c r="D255" s="179"/>
      <c r="E255" s="242"/>
      <c r="F255" s="179"/>
      <c r="G255" s="179"/>
      <c r="H255" s="179"/>
      <c r="I255" s="179"/>
      <c r="J255" s="179"/>
      <c r="K255" s="179"/>
      <c r="L255" s="179"/>
      <c r="M255" s="179"/>
      <c r="N255" s="179"/>
      <c r="O255" s="179"/>
      <c r="P255" s="179"/>
      <c r="Q255" s="179"/>
      <c r="R255" s="179"/>
      <c r="S255" s="179"/>
      <c r="T255" s="179"/>
      <c r="U255" s="179"/>
      <c r="V255" s="179"/>
      <c r="W255" s="179"/>
      <c r="X255" s="179"/>
      <c r="Y255" s="179"/>
      <c r="Z255" s="179"/>
      <c r="AB255" s="179"/>
      <c r="AC255" s="179"/>
      <c r="AF255" s="179"/>
      <c r="AG255" s="179"/>
      <c r="AJ255" s="179"/>
      <c r="AK255" s="179"/>
      <c r="AN255" s="179"/>
      <c r="AO255" s="179"/>
      <c r="AR255" s="179"/>
      <c r="AS255" s="179"/>
      <c r="AV255" s="179"/>
      <c r="AW255" s="179"/>
      <c r="AZ255" s="179"/>
      <c r="BA255" s="179"/>
      <c r="BD255" s="179"/>
      <c r="BE255" s="179"/>
      <c r="BH255" s="179"/>
      <c r="BI255" s="179"/>
      <c r="BL255" s="179"/>
      <c r="BM255" s="179"/>
      <c r="BP255" s="179"/>
      <c r="BQ255" s="179"/>
      <c r="BT255" s="179"/>
      <c r="BU255" s="179"/>
      <c r="BX255" s="179"/>
      <c r="BY255" s="179"/>
      <c r="CB255" s="179"/>
      <c r="CC255" s="179"/>
      <c r="CF255" s="179"/>
      <c r="CG255" s="179"/>
      <c r="CJ255" s="179"/>
      <c r="CK255" s="179"/>
      <c r="CN255" s="179"/>
      <c r="CO255" s="179"/>
      <c r="CR255" s="179"/>
      <c r="CS255" s="179"/>
      <c r="CV255" s="179"/>
      <c r="CW255" s="179"/>
      <c r="CX255" s="156"/>
      <c r="CY255" s="156"/>
      <c r="CZ255" s="156"/>
      <c r="DA255" s="156"/>
      <c r="DB255" s="156"/>
      <c r="DC255" s="156"/>
      <c r="DD255" s="156"/>
    </row>
    <row r="256" spans="1:108" s="243" customFormat="1" x14ac:dyDescent="0.2">
      <c r="A256" s="179"/>
      <c r="B256" s="179"/>
      <c r="C256" s="179"/>
      <c r="D256" s="179"/>
      <c r="E256" s="242"/>
      <c r="F256" s="179"/>
      <c r="G256" s="179"/>
      <c r="H256" s="179"/>
      <c r="I256" s="179"/>
      <c r="J256" s="179"/>
      <c r="K256" s="179"/>
      <c r="L256" s="179"/>
      <c r="M256" s="179"/>
      <c r="N256" s="179"/>
      <c r="O256" s="179"/>
      <c r="P256" s="179"/>
      <c r="Q256" s="179"/>
      <c r="R256" s="179"/>
      <c r="S256" s="179"/>
      <c r="T256" s="179"/>
      <c r="U256" s="179"/>
      <c r="V256" s="179"/>
      <c r="W256" s="179"/>
      <c r="X256" s="179"/>
      <c r="Y256" s="179"/>
      <c r="Z256" s="179"/>
      <c r="AB256" s="179"/>
      <c r="AC256" s="179"/>
      <c r="AF256" s="179"/>
      <c r="AG256" s="179"/>
      <c r="AJ256" s="179"/>
      <c r="AK256" s="179"/>
      <c r="AN256" s="179"/>
      <c r="AO256" s="179"/>
      <c r="AR256" s="179"/>
      <c r="AS256" s="179"/>
      <c r="AV256" s="179"/>
      <c r="AW256" s="179"/>
      <c r="AZ256" s="179"/>
      <c r="BA256" s="179"/>
      <c r="BD256" s="179"/>
      <c r="BE256" s="179"/>
      <c r="BH256" s="179"/>
      <c r="BI256" s="179"/>
      <c r="BL256" s="179"/>
      <c r="BM256" s="179"/>
      <c r="BP256" s="179"/>
      <c r="BQ256" s="179"/>
      <c r="BT256" s="179"/>
      <c r="BU256" s="179"/>
      <c r="BX256" s="179"/>
      <c r="BY256" s="179"/>
      <c r="CB256" s="179"/>
      <c r="CC256" s="179"/>
      <c r="CF256" s="179"/>
      <c r="CG256" s="179"/>
      <c r="CJ256" s="179"/>
      <c r="CK256" s="179"/>
      <c r="CN256" s="179"/>
      <c r="CO256" s="179"/>
      <c r="CR256" s="179"/>
      <c r="CS256" s="179"/>
      <c r="CV256" s="179"/>
      <c r="CW256" s="179"/>
      <c r="CX256" s="156"/>
      <c r="CY256" s="156"/>
      <c r="CZ256" s="156"/>
      <c r="DA256" s="156"/>
      <c r="DB256" s="156"/>
      <c r="DC256" s="156"/>
      <c r="DD256" s="156"/>
    </row>
    <row r="257" spans="1:108" s="243" customFormat="1" x14ac:dyDescent="0.2">
      <c r="A257" s="179"/>
      <c r="B257" s="179"/>
      <c r="C257" s="179"/>
      <c r="D257" s="179"/>
      <c r="E257" s="242"/>
      <c r="F257" s="179"/>
      <c r="G257" s="179"/>
      <c r="H257" s="179"/>
      <c r="I257" s="179"/>
      <c r="J257" s="179"/>
      <c r="K257" s="179"/>
      <c r="L257" s="179"/>
      <c r="M257" s="179"/>
      <c r="N257" s="179"/>
      <c r="O257" s="179"/>
      <c r="P257" s="179"/>
      <c r="Q257" s="179"/>
      <c r="R257" s="179"/>
      <c r="S257" s="179"/>
      <c r="T257" s="179"/>
      <c r="U257" s="179"/>
      <c r="V257" s="179"/>
      <c r="W257" s="179"/>
      <c r="X257" s="179"/>
      <c r="Y257" s="179"/>
      <c r="Z257" s="179"/>
      <c r="AB257" s="179"/>
      <c r="AC257" s="179"/>
      <c r="AF257" s="179"/>
      <c r="AG257" s="179"/>
      <c r="AJ257" s="179"/>
      <c r="AK257" s="179"/>
      <c r="AN257" s="179"/>
      <c r="AO257" s="179"/>
      <c r="AR257" s="179"/>
      <c r="AS257" s="179"/>
      <c r="AV257" s="179"/>
      <c r="AW257" s="179"/>
      <c r="AZ257" s="179"/>
      <c r="BA257" s="179"/>
      <c r="BD257" s="179"/>
      <c r="BE257" s="179"/>
      <c r="BH257" s="179"/>
      <c r="BI257" s="179"/>
      <c r="BL257" s="179"/>
      <c r="BM257" s="179"/>
      <c r="BP257" s="179"/>
      <c r="BQ257" s="179"/>
      <c r="BT257" s="179"/>
      <c r="BU257" s="179"/>
      <c r="BX257" s="179"/>
      <c r="BY257" s="179"/>
      <c r="CB257" s="179"/>
      <c r="CC257" s="179"/>
      <c r="CF257" s="179"/>
      <c r="CG257" s="179"/>
      <c r="CJ257" s="179"/>
      <c r="CK257" s="179"/>
      <c r="CN257" s="179"/>
      <c r="CO257" s="179"/>
      <c r="CR257" s="179"/>
      <c r="CS257" s="179"/>
      <c r="CV257" s="179"/>
      <c r="CW257" s="179"/>
      <c r="CX257" s="156"/>
      <c r="CY257" s="156"/>
      <c r="CZ257" s="156"/>
      <c r="DA257" s="156"/>
      <c r="DB257" s="156"/>
      <c r="DC257" s="156"/>
      <c r="DD257" s="156"/>
    </row>
    <row r="258" spans="1:108" s="243" customFormat="1" x14ac:dyDescent="0.2">
      <c r="A258" s="179"/>
      <c r="B258" s="179"/>
      <c r="C258" s="179"/>
      <c r="D258" s="179"/>
      <c r="E258" s="242"/>
      <c r="F258" s="179"/>
      <c r="G258" s="179"/>
      <c r="H258" s="179"/>
      <c r="I258" s="179"/>
      <c r="J258" s="179"/>
      <c r="K258" s="179"/>
      <c r="L258" s="179"/>
      <c r="M258" s="179"/>
      <c r="N258" s="179"/>
      <c r="O258" s="179"/>
      <c r="P258" s="179"/>
      <c r="Q258" s="179"/>
      <c r="R258" s="179"/>
      <c r="S258" s="179"/>
      <c r="T258" s="179"/>
      <c r="U258" s="179"/>
      <c r="V258" s="179"/>
      <c r="W258" s="179"/>
      <c r="X258" s="179"/>
      <c r="Y258" s="179"/>
      <c r="Z258" s="179"/>
      <c r="AB258" s="179"/>
      <c r="AC258" s="179"/>
      <c r="AF258" s="179"/>
      <c r="AG258" s="179"/>
      <c r="AJ258" s="179"/>
      <c r="AK258" s="179"/>
      <c r="AN258" s="179"/>
      <c r="AO258" s="179"/>
      <c r="AR258" s="179"/>
      <c r="AS258" s="179"/>
      <c r="AV258" s="179"/>
      <c r="AW258" s="179"/>
      <c r="AZ258" s="179"/>
      <c r="BA258" s="179"/>
      <c r="BD258" s="179"/>
      <c r="BE258" s="179"/>
      <c r="BH258" s="179"/>
      <c r="BI258" s="179"/>
      <c r="BL258" s="179"/>
      <c r="BM258" s="179"/>
      <c r="BP258" s="179"/>
      <c r="BQ258" s="179"/>
      <c r="BT258" s="179"/>
      <c r="BU258" s="179"/>
      <c r="BX258" s="179"/>
      <c r="BY258" s="179"/>
      <c r="CB258" s="179"/>
      <c r="CC258" s="179"/>
      <c r="CF258" s="179"/>
      <c r="CG258" s="179"/>
      <c r="CJ258" s="179"/>
      <c r="CK258" s="179"/>
      <c r="CN258" s="179"/>
      <c r="CO258" s="179"/>
      <c r="CR258" s="179"/>
      <c r="CS258" s="179"/>
      <c r="CV258" s="179"/>
      <c r="CW258" s="179"/>
      <c r="CX258" s="156"/>
      <c r="CY258" s="156"/>
      <c r="CZ258" s="156"/>
      <c r="DA258" s="156"/>
      <c r="DB258" s="156"/>
      <c r="DC258" s="156"/>
      <c r="DD258" s="156"/>
    </row>
    <row r="259" spans="1:108" s="243" customFormat="1" x14ac:dyDescent="0.2">
      <c r="A259" s="179"/>
      <c r="B259" s="179"/>
      <c r="C259" s="179"/>
      <c r="D259" s="179"/>
      <c r="E259" s="242"/>
      <c r="F259" s="179"/>
      <c r="G259" s="179"/>
      <c r="H259" s="179"/>
      <c r="I259" s="179"/>
      <c r="J259" s="179"/>
      <c r="K259" s="179"/>
      <c r="L259" s="179"/>
      <c r="M259" s="179"/>
      <c r="N259" s="179"/>
      <c r="O259" s="179"/>
      <c r="P259" s="179"/>
      <c r="Q259" s="179"/>
      <c r="R259" s="179"/>
      <c r="S259" s="179"/>
      <c r="T259" s="179"/>
      <c r="U259" s="179"/>
      <c r="V259" s="179"/>
      <c r="W259" s="179"/>
      <c r="X259" s="179"/>
      <c r="Y259" s="179"/>
      <c r="Z259" s="179"/>
      <c r="AB259" s="179"/>
      <c r="AC259" s="179"/>
      <c r="AF259" s="179"/>
      <c r="AG259" s="179"/>
      <c r="AJ259" s="179"/>
      <c r="AK259" s="179"/>
      <c r="AN259" s="179"/>
      <c r="AO259" s="179"/>
      <c r="AR259" s="179"/>
      <c r="AS259" s="179"/>
      <c r="AV259" s="179"/>
      <c r="AW259" s="179"/>
      <c r="AZ259" s="179"/>
      <c r="BA259" s="179"/>
      <c r="BD259" s="179"/>
      <c r="BE259" s="179"/>
      <c r="BH259" s="179"/>
      <c r="BI259" s="179"/>
      <c r="BL259" s="179"/>
      <c r="BM259" s="179"/>
      <c r="BP259" s="179"/>
      <c r="BQ259" s="179"/>
      <c r="BT259" s="179"/>
      <c r="BU259" s="179"/>
      <c r="BX259" s="179"/>
      <c r="BY259" s="179"/>
      <c r="CB259" s="179"/>
      <c r="CC259" s="179"/>
      <c r="CF259" s="179"/>
      <c r="CG259" s="179"/>
      <c r="CJ259" s="179"/>
      <c r="CK259" s="179"/>
      <c r="CN259" s="179"/>
      <c r="CO259" s="179"/>
      <c r="CR259" s="179"/>
      <c r="CS259" s="179"/>
      <c r="CV259" s="179"/>
      <c r="CW259" s="179"/>
      <c r="CX259" s="156"/>
      <c r="CY259" s="156"/>
      <c r="CZ259" s="156"/>
      <c r="DA259" s="156"/>
      <c r="DB259" s="156"/>
      <c r="DC259" s="156"/>
      <c r="DD259" s="156"/>
    </row>
    <row r="260" spans="1:108" s="243" customFormat="1" x14ac:dyDescent="0.2">
      <c r="A260" s="179"/>
      <c r="B260" s="179"/>
      <c r="C260" s="179"/>
      <c r="D260" s="179"/>
      <c r="E260" s="242"/>
      <c r="F260" s="179"/>
      <c r="G260" s="179"/>
      <c r="H260" s="179"/>
      <c r="I260" s="179"/>
      <c r="J260" s="179"/>
      <c r="K260" s="179"/>
      <c r="L260" s="179"/>
      <c r="M260" s="179"/>
      <c r="N260" s="179"/>
      <c r="O260" s="179"/>
      <c r="P260" s="179"/>
      <c r="Q260" s="179"/>
      <c r="R260" s="179"/>
      <c r="S260" s="179"/>
      <c r="T260" s="179"/>
      <c r="U260" s="179"/>
      <c r="V260" s="179"/>
      <c r="W260" s="179"/>
      <c r="X260" s="179"/>
      <c r="Y260" s="179"/>
      <c r="Z260" s="179"/>
      <c r="AB260" s="179"/>
      <c r="AC260" s="179"/>
      <c r="AF260" s="179"/>
      <c r="AG260" s="179"/>
      <c r="AJ260" s="179"/>
      <c r="AK260" s="179"/>
      <c r="AN260" s="179"/>
      <c r="AO260" s="179"/>
      <c r="AR260" s="179"/>
      <c r="AS260" s="179"/>
      <c r="AV260" s="179"/>
      <c r="AW260" s="179"/>
      <c r="AZ260" s="179"/>
      <c r="BA260" s="179"/>
      <c r="BD260" s="179"/>
      <c r="BE260" s="179"/>
      <c r="BH260" s="179"/>
      <c r="BI260" s="179"/>
      <c r="BL260" s="179"/>
      <c r="BM260" s="179"/>
      <c r="BP260" s="179"/>
      <c r="BQ260" s="179"/>
      <c r="BT260" s="179"/>
      <c r="BU260" s="179"/>
      <c r="BX260" s="179"/>
      <c r="BY260" s="179"/>
      <c r="CB260" s="179"/>
      <c r="CC260" s="179"/>
      <c r="CF260" s="179"/>
      <c r="CG260" s="179"/>
      <c r="CJ260" s="179"/>
      <c r="CK260" s="179"/>
      <c r="CN260" s="179"/>
      <c r="CO260" s="179"/>
      <c r="CR260" s="179"/>
      <c r="CS260" s="179"/>
      <c r="CV260" s="179"/>
      <c r="CW260" s="179"/>
      <c r="CX260" s="156"/>
      <c r="CY260" s="156"/>
      <c r="CZ260" s="156"/>
      <c r="DA260" s="156"/>
      <c r="DB260" s="156"/>
      <c r="DC260" s="156"/>
      <c r="DD260" s="156"/>
    </row>
    <row r="261" spans="1:108" s="243" customFormat="1" x14ac:dyDescent="0.2">
      <c r="A261" s="179"/>
      <c r="B261" s="179"/>
      <c r="C261" s="179"/>
      <c r="D261" s="179"/>
      <c r="E261" s="242"/>
      <c r="F261" s="179"/>
      <c r="G261" s="179"/>
      <c r="H261" s="179"/>
      <c r="I261" s="179"/>
      <c r="J261" s="179"/>
      <c r="K261" s="179"/>
      <c r="L261" s="179"/>
      <c r="M261" s="179"/>
      <c r="N261" s="179"/>
      <c r="O261" s="179"/>
      <c r="P261" s="179"/>
      <c r="Q261" s="179"/>
      <c r="R261" s="179"/>
      <c r="S261" s="179"/>
      <c r="T261" s="179"/>
      <c r="U261" s="179"/>
      <c r="V261" s="179"/>
      <c r="W261" s="179"/>
      <c r="X261" s="179"/>
      <c r="Y261" s="179"/>
      <c r="Z261" s="179"/>
      <c r="AB261" s="179"/>
      <c r="AC261" s="179"/>
      <c r="AF261" s="179"/>
      <c r="AG261" s="179"/>
      <c r="AJ261" s="179"/>
      <c r="AK261" s="179"/>
      <c r="AN261" s="179"/>
      <c r="AO261" s="179"/>
      <c r="AR261" s="179"/>
      <c r="AS261" s="179"/>
      <c r="AV261" s="179"/>
      <c r="AW261" s="179"/>
      <c r="AZ261" s="179"/>
      <c r="BA261" s="179"/>
      <c r="BD261" s="179"/>
      <c r="BE261" s="179"/>
      <c r="BH261" s="179"/>
      <c r="BI261" s="179"/>
      <c r="BL261" s="179"/>
      <c r="BM261" s="179"/>
      <c r="BP261" s="179"/>
      <c r="BQ261" s="179"/>
      <c r="BT261" s="179"/>
      <c r="BU261" s="179"/>
      <c r="BX261" s="179"/>
      <c r="BY261" s="179"/>
      <c r="CB261" s="179"/>
      <c r="CC261" s="179"/>
      <c r="CF261" s="179"/>
      <c r="CG261" s="179"/>
      <c r="CJ261" s="179"/>
      <c r="CK261" s="179"/>
      <c r="CN261" s="179"/>
      <c r="CO261" s="179"/>
      <c r="CR261" s="179"/>
      <c r="CS261" s="179"/>
      <c r="CV261" s="179"/>
      <c r="CW261" s="179"/>
      <c r="CX261" s="156"/>
      <c r="CY261" s="156"/>
      <c r="CZ261" s="156"/>
      <c r="DA261" s="156"/>
      <c r="DB261" s="156"/>
      <c r="DC261" s="156"/>
      <c r="DD261" s="156"/>
    </row>
    <row r="262" spans="1:108" s="243" customFormat="1" x14ac:dyDescent="0.2">
      <c r="A262" s="179"/>
      <c r="B262" s="179"/>
      <c r="C262" s="179"/>
      <c r="D262" s="179"/>
      <c r="E262" s="242"/>
      <c r="F262" s="179"/>
      <c r="G262" s="179"/>
      <c r="H262" s="179"/>
      <c r="I262" s="179"/>
      <c r="J262" s="179"/>
      <c r="K262" s="179"/>
      <c r="L262" s="179"/>
      <c r="M262" s="179"/>
      <c r="N262" s="179"/>
      <c r="O262" s="179"/>
      <c r="P262" s="179"/>
      <c r="Q262" s="179"/>
      <c r="R262" s="179"/>
      <c r="S262" s="179"/>
      <c r="T262" s="179"/>
      <c r="U262" s="179"/>
      <c r="V262" s="179"/>
      <c r="W262" s="179"/>
      <c r="X262" s="179"/>
      <c r="Y262" s="179"/>
      <c r="Z262" s="179"/>
      <c r="AB262" s="179"/>
      <c r="AC262" s="179"/>
      <c r="AF262" s="179"/>
      <c r="AG262" s="179"/>
      <c r="AJ262" s="179"/>
      <c r="AK262" s="179"/>
      <c r="AN262" s="179"/>
      <c r="AO262" s="179"/>
      <c r="AR262" s="179"/>
      <c r="AS262" s="179"/>
      <c r="AV262" s="179"/>
      <c r="AW262" s="179"/>
      <c r="AZ262" s="179"/>
      <c r="BA262" s="179"/>
      <c r="BD262" s="179"/>
      <c r="BE262" s="179"/>
      <c r="BH262" s="179"/>
      <c r="BI262" s="179"/>
      <c r="BL262" s="179"/>
      <c r="BM262" s="179"/>
      <c r="BP262" s="179"/>
      <c r="BQ262" s="179"/>
      <c r="BT262" s="179"/>
      <c r="BU262" s="179"/>
      <c r="BX262" s="179"/>
      <c r="BY262" s="179"/>
      <c r="CB262" s="179"/>
      <c r="CC262" s="179"/>
      <c r="CF262" s="179"/>
      <c r="CG262" s="179"/>
      <c r="CJ262" s="179"/>
      <c r="CK262" s="179"/>
      <c r="CN262" s="179"/>
      <c r="CO262" s="179"/>
      <c r="CR262" s="179"/>
      <c r="CS262" s="179"/>
      <c r="CV262" s="179"/>
      <c r="CW262" s="179"/>
      <c r="CX262" s="156"/>
      <c r="CY262" s="156"/>
      <c r="CZ262" s="156"/>
      <c r="DA262" s="156"/>
      <c r="DB262" s="156"/>
      <c r="DC262" s="156"/>
      <c r="DD262" s="156"/>
    </row>
    <row r="263" spans="1:108" s="243" customFormat="1" x14ac:dyDescent="0.2">
      <c r="A263" s="179"/>
      <c r="B263" s="179"/>
      <c r="C263" s="179"/>
      <c r="D263" s="179"/>
      <c r="E263" s="242"/>
      <c r="F263" s="179"/>
      <c r="G263" s="179"/>
      <c r="H263" s="179"/>
      <c r="I263" s="179"/>
      <c r="J263" s="179"/>
      <c r="K263" s="179"/>
      <c r="L263" s="179"/>
      <c r="M263" s="179"/>
      <c r="N263" s="179"/>
      <c r="O263" s="179"/>
      <c r="P263" s="179"/>
      <c r="Q263" s="179"/>
      <c r="R263" s="179"/>
      <c r="S263" s="179"/>
      <c r="T263" s="179"/>
      <c r="U263" s="179"/>
      <c r="V263" s="179"/>
      <c r="W263" s="179"/>
      <c r="X263" s="179"/>
      <c r="Y263" s="179"/>
      <c r="Z263" s="179"/>
      <c r="AB263" s="179"/>
      <c r="AC263" s="179"/>
      <c r="AF263" s="179"/>
      <c r="AG263" s="179"/>
      <c r="AJ263" s="179"/>
      <c r="AK263" s="179"/>
      <c r="AN263" s="179"/>
      <c r="AO263" s="179"/>
      <c r="AR263" s="179"/>
      <c r="AS263" s="179"/>
      <c r="AV263" s="179"/>
      <c r="AW263" s="179"/>
      <c r="AZ263" s="179"/>
      <c r="BA263" s="179"/>
      <c r="BD263" s="179"/>
      <c r="BE263" s="179"/>
      <c r="BH263" s="179"/>
      <c r="BI263" s="179"/>
      <c r="BL263" s="179"/>
      <c r="BM263" s="179"/>
      <c r="BP263" s="179"/>
      <c r="BQ263" s="179"/>
      <c r="BT263" s="179"/>
      <c r="BU263" s="179"/>
      <c r="BX263" s="179"/>
      <c r="BY263" s="179"/>
      <c r="CB263" s="179"/>
      <c r="CC263" s="179"/>
      <c r="CF263" s="179"/>
      <c r="CG263" s="179"/>
      <c r="CJ263" s="179"/>
      <c r="CK263" s="179"/>
      <c r="CN263" s="179"/>
      <c r="CO263" s="179"/>
      <c r="CR263" s="179"/>
      <c r="CS263" s="179"/>
      <c r="CV263" s="179"/>
      <c r="CW263" s="179"/>
      <c r="CX263" s="156"/>
      <c r="CY263" s="156"/>
      <c r="CZ263" s="156"/>
      <c r="DA263" s="156"/>
      <c r="DB263" s="156"/>
      <c r="DC263" s="156"/>
      <c r="DD263" s="156"/>
    </row>
    <row r="264" spans="1:108" s="243" customFormat="1" x14ac:dyDescent="0.2">
      <c r="A264" s="179"/>
      <c r="B264" s="179"/>
      <c r="C264" s="179"/>
      <c r="D264" s="179"/>
      <c r="E264" s="242"/>
      <c r="F264" s="179"/>
      <c r="G264" s="179"/>
      <c r="H264" s="179"/>
      <c r="I264" s="179"/>
      <c r="J264" s="179"/>
      <c r="K264" s="179"/>
      <c r="L264" s="179"/>
      <c r="M264" s="179"/>
      <c r="N264" s="179"/>
      <c r="O264" s="179"/>
      <c r="P264" s="179"/>
      <c r="Q264" s="179"/>
      <c r="R264" s="179"/>
      <c r="S264" s="179"/>
      <c r="T264" s="179"/>
      <c r="U264" s="179"/>
      <c r="V264" s="179"/>
      <c r="W264" s="179"/>
      <c r="X264" s="179"/>
      <c r="Y264" s="179"/>
      <c r="Z264" s="179"/>
      <c r="AB264" s="179"/>
      <c r="AC264" s="179"/>
      <c r="AF264" s="179"/>
      <c r="AG264" s="179"/>
      <c r="AJ264" s="179"/>
      <c r="AK264" s="179"/>
      <c r="AN264" s="179"/>
      <c r="AO264" s="179"/>
      <c r="AR264" s="179"/>
      <c r="AS264" s="179"/>
      <c r="AV264" s="179"/>
      <c r="AW264" s="179"/>
      <c r="AZ264" s="179"/>
      <c r="BA264" s="179"/>
      <c r="BD264" s="179"/>
      <c r="BE264" s="179"/>
      <c r="BH264" s="179"/>
      <c r="BI264" s="179"/>
      <c r="BL264" s="179"/>
      <c r="BM264" s="179"/>
      <c r="BP264" s="179"/>
      <c r="BQ264" s="179"/>
      <c r="BT264" s="179"/>
      <c r="BU264" s="179"/>
      <c r="BX264" s="179"/>
      <c r="BY264" s="179"/>
      <c r="CB264" s="179"/>
      <c r="CC264" s="179"/>
      <c r="CF264" s="179"/>
      <c r="CG264" s="179"/>
      <c r="CJ264" s="179"/>
      <c r="CK264" s="179"/>
      <c r="CN264" s="179"/>
      <c r="CO264" s="179"/>
      <c r="CR264" s="179"/>
      <c r="CS264" s="179"/>
      <c r="CV264" s="179"/>
      <c r="CW264" s="179"/>
      <c r="CX264" s="156"/>
      <c r="CY264" s="156"/>
      <c r="CZ264" s="156"/>
      <c r="DA264" s="156"/>
      <c r="DB264" s="156"/>
      <c r="DC264" s="156"/>
      <c r="DD264" s="156"/>
    </row>
    <row r="265" spans="1:108" s="243" customFormat="1" x14ac:dyDescent="0.2">
      <c r="A265" s="179"/>
      <c r="B265" s="179"/>
      <c r="C265" s="179"/>
      <c r="D265" s="179"/>
      <c r="E265" s="242"/>
      <c r="F265" s="179"/>
      <c r="G265" s="179"/>
      <c r="H265" s="179"/>
      <c r="I265" s="179"/>
      <c r="J265" s="179"/>
      <c r="K265" s="179"/>
      <c r="L265" s="179"/>
      <c r="M265" s="179"/>
      <c r="N265" s="179"/>
      <c r="O265" s="179"/>
      <c r="P265" s="179"/>
      <c r="Q265" s="179"/>
      <c r="R265" s="179"/>
      <c r="S265" s="179"/>
      <c r="T265" s="179"/>
      <c r="U265" s="179"/>
      <c r="V265" s="179"/>
      <c r="W265" s="179"/>
      <c r="X265" s="179"/>
      <c r="Y265" s="179"/>
      <c r="Z265" s="179"/>
      <c r="AB265" s="179"/>
      <c r="AC265" s="179"/>
      <c r="AF265" s="179"/>
      <c r="AG265" s="179"/>
      <c r="AJ265" s="179"/>
      <c r="AK265" s="179"/>
      <c r="AN265" s="179"/>
      <c r="AO265" s="179"/>
      <c r="AR265" s="179"/>
      <c r="AS265" s="179"/>
      <c r="AV265" s="179"/>
      <c r="AW265" s="179"/>
      <c r="AZ265" s="179"/>
      <c r="BA265" s="179"/>
      <c r="BD265" s="179"/>
      <c r="BE265" s="179"/>
      <c r="BH265" s="179"/>
      <c r="BI265" s="179"/>
      <c r="BL265" s="179"/>
      <c r="BM265" s="179"/>
      <c r="BP265" s="179"/>
      <c r="BQ265" s="179"/>
      <c r="BT265" s="179"/>
      <c r="BU265" s="179"/>
      <c r="BX265" s="179"/>
      <c r="BY265" s="179"/>
      <c r="CB265" s="179"/>
      <c r="CC265" s="179"/>
      <c r="CF265" s="179"/>
      <c r="CG265" s="179"/>
      <c r="CJ265" s="179"/>
      <c r="CK265" s="179"/>
      <c r="CN265" s="179"/>
      <c r="CO265" s="179"/>
      <c r="CR265" s="179"/>
      <c r="CS265" s="179"/>
      <c r="CV265" s="179"/>
      <c r="CW265" s="179"/>
      <c r="CX265" s="156"/>
      <c r="CY265" s="156"/>
      <c r="CZ265" s="156"/>
      <c r="DA265" s="156"/>
      <c r="DB265" s="156"/>
      <c r="DC265" s="156"/>
      <c r="DD265" s="156"/>
    </row>
    <row r="266" spans="1:108" s="243" customFormat="1" x14ac:dyDescent="0.2">
      <c r="A266" s="179"/>
      <c r="B266" s="179"/>
      <c r="C266" s="179"/>
      <c r="D266" s="179"/>
      <c r="E266" s="242"/>
      <c r="F266" s="179"/>
      <c r="G266" s="179"/>
      <c r="H266" s="179"/>
      <c r="I266" s="179"/>
      <c r="J266" s="179"/>
      <c r="K266" s="179"/>
      <c r="L266" s="179"/>
      <c r="M266" s="179"/>
      <c r="N266" s="179"/>
      <c r="O266" s="179"/>
      <c r="P266" s="179"/>
      <c r="Q266" s="179"/>
      <c r="R266" s="179"/>
      <c r="S266" s="179"/>
      <c r="T266" s="179"/>
      <c r="U266" s="179"/>
      <c r="V266" s="179"/>
      <c r="W266" s="179"/>
      <c r="X266" s="179"/>
      <c r="Y266" s="179"/>
      <c r="Z266" s="179"/>
      <c r="AB266" s="179"/>
      <c r="AC266" s="179"/>
      <c r="AF266" s="179"/>
      <c r="AG266" s="179"/>
      <c r="AJ266" s="179"/>
      <c r="AK266" s="179"/>
      <c r="AN266" s="179"/>
      <c r="AO266" s="179"/>
      <c r="AR266" s="179"/>
      <c r="AS266" s="179"/>
      <c r="AV266" s="179"/>
      <c r="AW266" s="179"/>
      <c r="AZ266" s="179"/>
      <c r="BA266" s="179"/>
      <c r="BD266" s="179"/>
      <c r="BE266" s="179"/>
      <c r="BH266" s="179"/>
      <c r="BI266" s="179"/>
      <c r="BL266" s="179"/>
      <c r="BM266" s="179"/>
      <c r="BP266" s="179"/>
      <c r="BQ266" s="179"/>
      <c r="BT266" s="179"/>
      <c r="BU266" s="179"/>
      <c r="BX266" s="179"/>
      <c r="BY266" s="179"/>
      <c r="CB266" s="179"/>
      <c r="CC266" s="179"/>
      <c r="CF266" s="179"/>
      <c r="CG266" s="179"/>
      <c r="CJ266" s="179"/>
      <c r="CK266" s="179"/>
      <c r="CN266" s="179"/>
      <c r="CO266" s="179"/>
      <c r="CR266" s="179"/>
      <c r="CS266" s="179"/>
      <c r="CV266" s="179"/>
      <c r="CW266" s="179"/>
      <c r="CX266" s="156"/>
      <c r="CY266" s="156"/>
      <c r="CZ266" s="156"/>
      <c r="DA266" s="156"/>
      <c r="DB266" s="156"/>
      <c r="DC266" s="156"/>
      <c r="DD266" s="156"/>
    </row>
    <row r="267" spans="1:108" s="243" customFormat="1" x14ac:dyDescent="0.2">
      <c r="A267" s="179"/>
      <c r="B267" s="179"/>
      <c r="C267" s="179"/>
      <c r="D267" s="179"/>
      <c r="E267" s="242"/>
      <c r="F267" s="179"/>
      <c r="G267" s="179"/>
      <c r="H267" s="179"/>
      <c r="I267" s="179"/>
      <c r="J267" s="179"/>
      <c r="K267" s="179"/>
      <c r="L267" s="179"/>
      <c r="M267" s="179"/>
      <c r="N267" s="179"/>
      <c r="O267" s="179"/>
      <c r="P267" s="179"/>
      <c r="Q267" s="179"/>
      <c r="R267" s="179"/>
      <c r="S267" s="179"/>
      <c r="T267" s="179"/>
      <c r="U267" s="179"/>
      <c r="V267" s="179"/>
      <c r="W267" s="179"/>
      <c r="X267" s="179"/>
      <c r="Y267" s="179"/>
      <c r="Z267" s="179"/>
      <c r="AB267" s="179"/>
      <c r="AC267" s="179"/>
      <c r="AF267" s="179"/>
      <c r="AG267" s="179"/>
      <c r="AJ267" s="179"/>
      <c r="AK267" s="179"/>
      <c r="AN267" s="179"/>
      <c r="AO267" s="179"/>
      <c r="AR267" s="179"/>
      <c r="AS267" s="179"/>
      <c r="AV267" s="179"/>
      <c r="AW267" s="179"/>
      <c r="AZ267" s="179"/>
      <c r="BA267" s="179"/>
      <c r="BD267" s="179"/>
      <c r="BE267" s="179"/>
      <c r="BH267" s="179"/>
      <c r="BI267" s="179"/>
      <c r="BL267" s="179"/>
      <c r="BM267" s="179"/>
      <c r="BP267" s="179"/>
      <c r="BQ267" s="179"/>
      <c r="BT267" s="179"/>
      <c r="BU267" s="179"/>
      <c r="BX267" s="179"/>
      <c r="BY267" s="179"/>
      <c r="CB267" s="179"/>
      <c r="CC267" s="179"/>
      <c r="CF267" s="179"/>
      <c r="CG267" s="179"/>
      <c r="CJ267" s="179"/>
      <c r="CK267" s="179"/>
      <c r="CN267" s="179"/>
      <c r="CO267" s="179"/>
      <c r="CR267" s="179"/>
      <c r="CS267" s="179"/>
      <c r="CV267" s="179"/>
      <c r="CW267" s="179"/>
      <c r="CX267" s="156"/>
      <c r="CY267" s="156"/>
      <c r="CZ267" s="156"/>
      <c r="DA267" s="156"/>
      <c r="DB267" s="156"/>
      <c r="DC267" s="156"/>
      <c r="DD267" s="156"/>
    </row>
    <row r="268" spans="1:108" s="243" customFormat="1" x14ac:dyDescent="0.2">
      <c r="A268" s="179"/>
      <c r="B268" s="179"/>
      <c r="C268" s="179"/>
      <c r="D268" s="179"/>
      <c r="E268" s="242"/>
      <c r="F268" s="179"/>
      <c r="G268" s="179"/>
      <c r="H268" s="179"/>
      <c r="I268" s="179"/>
      <c r="J268" s="179"/>
      <c r="K268" s="179"/>
      <c r="L268" s="179"/>
      <c r="M268" s="179"/>
      <c r="N268" s="179"/>
      <c r="O268" s="179"/>
      <c r="P268" s="179"/>
      <c r="Q268" s="179"/>
      <c r="R268" s="179"/>
      <c r="S268" s="179"/>
      <c r="T268" s="179"/>
      <c r="U268" s="179"/>
      <c r="V268" s="179"/>
      <c r="W268" s="179"/>
      <c r="X268" s="179"/>
      <c r="Y268" s="179"/>
      <c r="Z268" s="179"/>
      <c r="AB268" s="179"/>
      <c r="AC268" s="179"/>
      <c r="AF268" s="179"/>
      <c r="AG268" s="179"/>
      <c r="AJ268" s="179"/>
      <c r="AK268" s="179"/>
      <c r="AN268" s="179"/>
      <c r="AO268" s="179"/>
      <c r="AR268" s="179"/>
      <c r="AS268" s="179"/>
      <c r="AV268" s="179"/>
      <c r="AW268" s="179"/>
      <c r="AZ268" s="179"/>
      <c r="BA268" s="179"/>
      <c r="BD268" s="179"/>
      <c r="BE268" s="179"/>
      <c r="BH268" s="179"/>
      <c r="BI268" s="179"/>
      <c r="BL268" s="179"/>
      <c r="BM268" s="179"/>
      <c r="BP268" s="179"/>
      <c r="BQ268" s="179"/>
      <c r="BT268" s="179"/>
      <c r="BU268" s="179"/>
      <c r="BX268" s="179"/>
      <c r="BY268" s="179"/>
      <c r="CB268" s="179"/>
      <c r="CC268" s="179"/>
      <c r="CF268" s="179"/>
      <c r="CG268" s="179"/>
      <c r="CJ268" s="179"/>
      <c r="CK268" s="179"/>
      <c r="CN268" s="179"/>
      <c r="CO268" s="179"/>
      <c r="CR268" s="179"/>
      <c r="CS268" s="179"/>
      <c r="CV268" s="179"/>
      <c r="CW268" s="179"/>
      <c r="CX268" s="156"/>
      <c r="CY268" s="156"/>
      <c r="CZ268" s="156"/>
      <c r="DA268" s="156"/>
      <c r="DB268" s="156"/>
      <c r="DC268" s="156"/>
      <c r="DD268" s="156"/>
    </row>
    <row r="269" spans="1:108" s="243" customFormat="1" x14ac:dyDescent="0.2">
      <c r="A269" s="179"/>
      <c r="B269" s="179"/>
      <c r="C269" s="179"/>
      <c r="D269" s="179"/>
      <c r="E269" s="242"/>
      <c r="F269" s="179"/>
      <c r="G269" s="179"/>
      <c r="H269" s="179"/>
      <c r="I269" s="179"/>
      <c r="J269" s="179"/>
      <c r="K269" s="179"/>
      <c r="L269" s="179"/>
      <c r="M269" s="179"/>
      <c r="N269" s="179"/>
      <c r="O269" s="179"/>
      <c r="P269" s="179"/>
      <c r="Q269" s="179"/>
      <c r="R269" s="179"/>
      <c r="S269" s="179"/>
      <c r="T269" s="179"/>
      <c r="U269" s="179"/>
      <c r="V269" s="179"/>
      <c r="W269" s="179"/>
      <c r="X269" s="179"/>
      <c r="Y269" s="179"/>
      <c r="Z269" s="179"/>
      <c r="AB269" s="179"/>
      <c r="AC269" s="179"/>
      <c r="AF269" s="179"/>
      <c r="AG269" s="179"/>
      <c r="AJ269" s="179"/>
      <c r="AK269" s="179"/>
      <c r="AN269" s="179"/>
      <c r="AO269" s="179"/>
      <c r="AR269" s="179"/>
      <c r="AS269" s="179"/>
      <c r="AV269" s="179"/>
      <c r="AW269" s="179"/>
      <c r="AZ269" s="179"/>
      <c r="BA269" s="179"/>
      <c r="BD269" s="179"/>
      <c r="BE269" s="179"/>
      <c r="BH269" s="179"/>
      <c r="BI269" s="179"/>
      <c r="BL269" s="179"/>
      <c r="BM269" s="179"/>
      <c r="BP269" s="179"/>
      <c r="BQ269" s="179"/>
      <c r="BT269" s="179"/>
      <c r="BU269" s="179"/>
      <c r="BX269" s="179"/>
      <c r="BY269" s="179"/>
      <c r="CB269" s="179"/>
      <c r="CC269" s="179"/>
      <c r="CF269" s="179"/>
      <c r="CG269" s="179"/>
      <c r="CJ269" s="179"/>
      <c r="CK269" s="179"/>
      <c r="CN269" s="179"/>
      <c r="CO269" s="179"/>
      <c r="CR269" s="179"/>
      <c r="CS269" s="179"/>
      <c r="CV269" s="179"/>
      <c r="CW269" s="179"/>
      <c r="CX269" s="156"/>
      <c r="CY269" s="156"/>
      <c r="CZ269" s="156"/>
      <c r="DA269" s="156"/>
      <c r="DB269" s="156"/>
      <c r="DC269" s="156"/>
      <c r="DD269" s="156"/>
    </row>
    <row r="270" spans="1:108" s="243" customFormat="1" x14ac:dyDescent="0.2">
      <c r="A270" s="179"/>
      <c r="B270" s="179"/>
      <c r="C270" s="179"/>
      <c r="D270" s="179"/>
      <c r="E270" s="242"/>
      <c r="F270" s="179"/>
      <c r="G270" s="179"/>
      <c r="H270" s="179"/>
      <c r="I270" s="179"/>
      <c r="J270" s="179"/>
      <c r="K270" s="179"/>
      <c r="L270" s="179"/>
      <c r="M270" s="179"/>
      <c r="N270" s="179"/>
      <c r="O270" s="179"/>
      <c r="P270" s="179"/>
      <c r="Q270" s="179"/>
      <c r="R270" s="179"/>
      <c r="S270" s="179"/>
      <c r="T270" s="179"/>
      <c r="U270" s="179"/>
      <c r="V270" s="179"/>
      <c r="W270" s="179"/>
      <c r="X270" s="179"/>
      <c r="Y270" s="179"/>
      <c r="Z270" s="179"/>
      <c r="AB270" s="179"/>
      <c r="AC270" s="179"/>
      <c r="AF270" s="179"/>
      <c r="AG270" s="179"/>
      <c r="AJ270" s="179"/>
      <c r="AK270" s="179"/>
      <c r="AN270" s="179"/>
      <c r="AO270" s="179"/>
      <c r="AR270" s="179"/>
      <c r="AS270" s="179"/>
      <c r="AV270" s="179"/>
      <c r="AW270" s="179"/>
      <c r="AZ270" s="179"/>
      <c r="BA270" s="179"/>
      <c r="BD270" s="179"/>
      <c r="BE270" s="179"/>
      <c r="BH270" s="179"/>
      <c r="BI270" s="179"/>
      <c r="BL270" s="179"/>
      <c r="BM270" s="179"/>
      <c r="BP270" s="179"/>
      <c r="BQ270" s="179"/>
      <c r="BT270" s="179"/>
      <c r="BU270" s="179"/>
      <c r="BX270" s="179"/>
      <c r="BY270" s="179"/>
      <c r="CB270" s="179"/>
      <c r="CC270" s="179"/>
      <c r="CF270" s="179"/>
      <c r="CG270" s="179"/>
      <c r="CJ270" s="179"/>
      <c r="CK270" s="179"/>
      <c r="CN270" s="179"/>
      <c r="CO270" s="179"/>
      <c r="CR270" s="179"/>
      <c r="CS270" s="179"/>
      <c r="CV270" s="179"/>
      <c r="CW270" s="179"/>
      <c r="CX270" s="156"/>
      <c r="CY270" s="156"/>
      <c r="CZ270" s="156"/>
      <c r="DA270" s="156"/>
      <c r="DB270" s="156"/>
      <c r="DC270" s="156"/>
      <c r="DD270" s="156"/>
    </row>
    <row r="271" spans="1:108" s="243" customFormat="1" x14ac:dyDescent="0.2">
      <c r="A271" s="179"/>
      <c r="B271" s="179"/>
      <c r="C271" s="179"/>
      <c r="D271" s="179"/>
      <c r="E271" s="242"/>
      <c r="F271" s="179"/>
      <c r="G271" s="179"/>
      <c r="H271" s="179"/>
      <c r="I271" s="179"/>
      <c r="J271" s="179"/>
      <c r="K271" s="179"/>
      <c r="L271" s="179"/>
      <c r="M271" s="179"/>
      <c r="N271" s="179"/>
      <c r="O271" s="179"/>
      <c r="P271" s="179"/>
      <c r="Q271" s="179"/>
      <c r="R271" s="179"/>
      <c r="S271" s="179"/>
      <c r="T271" s="179"/>
      <c r="U271" s="179"/>
      <c r="V271" s="179"/>
      <c r="W271" s="179"/>
      <c r="X271" s="179"/>
      <c r="Y271" s="179"/>
      <c r="Z271" s="179"/>
      <c r="AB271" s="179"/>
      <c r="AC271" s="179"/>
      <c r="AF271" s="179"/>
      <c r="AG271" s="179"/>
      <c r="AJ271" s="179"/>
      <c r="AK271" s="179"/>
      <c r="AN271" s="179"/>
      <c r="AO271" s="179"/>
      <c r="AR271" s="179"/>
      <c r="AS271" s="179"/>
      <c r="AV271" s="179"/>
      <c r="AW271" s="179"/>
      <c r="AZ271" s="179"/>
      <c r="BA271" s="179"/>
      <c r="BD271" s="179"/>
      <c r="BE271" s="179"/>
      <c r="BH271" s="179"/>
      <c r="BI271" s="179"/>
      <c r="BL271" s="179"/>
      <c r="BM271" s="179"/>
      <c r="BP271" s="179"/>
      <c r="BQ271" s="179"/>
      <c r="BT271" s="179"/>
      <c r="BU271" s="179"/>
      <c r="BX271" s="179"/>
      <c r="BY271" s="179"/>
      <c r="CB271" s="179"/>
      <c r="CC271" s="179"/>
      <c r="CF271" s="179"/>
      <c r="CG271" s="179"/>
      <c r="CJ271" s="179"/>
      <c r="CK271" s="179"/>
      <c r="CN271" s="179"/>
      <c r="CO271" s="179"/>
      <c r="CR271" s="179"/>
      <c r="CS271" s="179"/>
      <c r="CV271" s="179"/>
      <c r="CW271" s="179"/>
      <c r="CX271" s="156"/>
      <c r="CY271" s="156"/>
      <c r="CZ271" s="156"/>
      <c r="DA271" s="156"/>
      <c r="DB271" s="156"/>
      <c r="DC271" s="156"/>
      <c r="DD271" s="156"/>
    </row>
    <row r="272" spans="1:108" s="243" customFormat="1" x14ac:dyDescent="0.2">
      <c r="A272" s="179"/>
      <c r="B272" s="179"/>
      <c r="C272" s="179"/>
      <c r="D272" s="179"/>
      <c r="E272" s="242"/>
      <c r="F272" s="179"/>
      <c r="G272" s="179"/>
      <c r="H272" s="179"/>
      <c r="I272" s="179"/>
      <c r="J272" s="179"/>
      <c r="K272" s="179"/>
      <c r="L272" s="179"/>
      <c r="M272" s="179"/>
      <c r="N272" s="179"/>
      <c r="O272" s="179"/>
      <c r="P272" s="179"/>
      <c r="Q272" s="179"/>
      <c r="R272" s="179"/>
      <c r="S272" s="179"/>
      <c r="T272" s="179"/>
      <c r="U272" s="179"/>
      <c r="V272" s="179"/>
      <c r="W272" s="179"/>
      <c r="X272" s="179"/>
      <c r="Y272" s="179"/>
      <c r="Z272" s="179"/>
      <c r="AB272" s="179"/>
      <c r="AC272" s="179"/>
      <c r="AF272" s="179"/>
      <c r="AG272" s="179"/>
      <c r="AJ272" s="179"/>
      <c r="AK272" s="179"/>
      <c r="AN272" s="179"/>
      <c r="AO272" s="179"/>
      <c r="AR272" s="179"/>
      <c r="AS272" s="179"/>
      <c r="AV272" s="179"/>
      <c r="AW272" s="179"/>
      <c r="AZ272" s="179"/>
      <c r="BA272" s="179"/>
      <c r="BD272" s="179"/>
      <c r="BE272" s="179"/>
      <c r="BH272" s="179"/>
      <c r="BI272" s="179"/>
      <c r="BL272" s="179"/>
      <c r="BM272" s="179"/>
      <c r="BP272" s="179"/>
      <c r="BQ272" s="179"/>
      <c r="BT272" s="179"/>
      <c r="BU272" s="179"/>
      <c r="BX272" s="179"/>
      <c r="BY272" s="179"/>
      <c r="CB272" s="179"/>
      <c r="CC272" s="179"/>
      <c r="CF272" s="179"/>
      <c r="CG272" s="179"/>
      <c r="CJ272" s="179"/>
      <c r="CK272" s="179"/>
      <c r="CN272" s="179"/>
      <c r="CO272" s="179"/>
      <c r="CR272" s="179"/>
      <c r="CS272" s="179"/>
      <c r="CV272" s="179"/>
      <c r="CW272" s="179"/>
      <c r="CX272" s="156"/>
      <c r="CY272" s="156"/>
      <c r="CZ272" s="156"/>
      <c r="DA272" s="156"/>
      <c r="DB272" s="156"/>
      <c r="DC272" s="156"/>
      <c r="DD272" s="156"/>
    </row>
    <row r="273" spans="1:108" s="243" customFormat="1" x14ac:dyDescent="0.2">
      <c r="A273" s="179"/>
      <c r="B273" s="179"/>
      <c r="C273" s="179"/>
      <c r="D273" s="179"/>
      <c r="E273" s="242"/>
      <c r="F273" s="179"/>
      <c r="G273" s="179"/>
      <c r="H273" s="179"/>
      <c r="I273" s="179"/>
      <c r="J273" s="179"/>
      <c r="K273" s="179"/>
      <c r="L273" s="179"/>
      <c r="M273" s="179"/>
      <c r="N273" s="179"/>
      <c r="O273" s="179"/>
      <c r="P273" s="179"/>
      <c r="Q273" s="179"/>
      <c r="R273" s="179"/>
      <c r="S273" s="179"/>
      <c r="T273" s="179"/>
      <c r="U273" s="179"/>
      <c r="V273" s="179"/>
      <c r="W273" s="179"/>
      <c r="X273" s="179"/>
      <c r="Y273" s="179"/>
      <c r="Z273" s="179"/>
      <c r="AB273" s="179"/>
      <c r="AC273" s="179"/>
      <c r="AF273" s="179"/>
      <c r="AG273" s="179"/>
      <c r="AJ273" s="179"/>
      <c r="AK273" s="179"/>
      <c r="AN273" s="179"/>
      <c r="AO273" s="179"/>
      <c r="AR273" s="179"/>
      <c r="AS273" s="179"/>
      <c r="AV273" s="179"/>
      <c r="AW273" s="179"/>
      <c r="AZ273" s="179"/>
      <c r="BA273" s="179"/>
      <c r="BD273" s="179"/>
      <c r="BE273" s="179"/>
      <c r="BH273" s="179"/>
      <c r="BI273" s="179"/>
      <c r="BL273" s="179"/>
      <c r="BM273" s="179"/>
      <c r="BP273" s="179"/>
      <c r="BQ273" s="179"/>
      <c r="BT273" s="179"/>
      <c r="BU273" s="179"/>
      <c r="BX273" s="179"/>
      <c r="BY273" s="179"/>
      <c r="CB273" s="179"/>
      <c r="CC273" s="179"/>
      <c r="CF273" s="179"/>
      <c r="CG273" s="179"/>
      <c r="CJ273" s="179"/>
      <c r="CK273" s="179"/>
      <c r="CN273" s="179"/>
      <c r="CO273" s="179"/>
      <c r="CR273" s="179"/>
      <c r="CS273" s="179"/>
      <c r="CV273" s="179"/>
      <c r="CW273" s="179"/>
      <c r="CX273" s="156"/>
      <c r="CY273" s="156"/>
      <c r="CZ273" s="156"/>
      <c r="DA273" s="156"/>
      <c r="DB273" s="156"/>
      <c r="DC273" s="156"/>
      <c r="DD273" s="156"/>
    </row>
    <row r="274" spans="1:108" s="243" customFormat="1" x14ac:dyDescent="0.2">
      <c r="A274" s="179"/>
      <c r="B274" s="179"/>
      <c r="C274" s="179"/>
      <c r="D274" s="179"/>
      <c r="E274" s="242"/>
      <c r="F274" s="179"/>
      <c r="G274" s="179"/>
      <c r="H274" s="179"/>
      <c r="I274" s="179"/>
      <c r="J274" s="179"/>
      <c r="K274" s="179"/>
      <c r="L274" s="179"/>
      <c r="M274" s="179"/>
      <c r="N274" s="179"/>
      <c r="O274" s="179"/>
      <c r="P274" s="179"/>
      <c r="Q274" s="179"/>
      <c r="R274" s="179"/>
      <c r="S274" s="179"/>
      <c r="T274" s="179"/>
      <c r="U274" s="179"/>
      <c r="V274" s="179"/>
      <c r="W274" s="179"/>
      <c r="X274" s="179"/>
      <c r="Y274" s="179"/>
      <c r="Z274" s="179"/>
      <c r="AB274" s="179"/>
      <c r="AC274" s="179"/>
      <c r="AF274" s="179"/>
      <c r="AG274" s="179"/>
      <c r="AJ274" s="179"/>
      <c r="AK274" s="179"/>
      <c r="AN274" s="179"/>
      <c r="AO274" s="179"/>
      <c r="AR274" s="179"/>
      <c r="AS274" s="179"/>
      <c r="AV274" s="179"/>
      <c r="AW274" s="179"/>
      <c r="AZ274" s="179"/>
      <c r="BA274" s="179"/>
      <c r="BD274" s="179"/>
      <c r="BE274" s="179"/>
      <c r="BH274" s="179"/>
      <c r="BI274" s="179"/>
      <c r="BL274" s="179"/>
      <c r="BM274" s="179"/>
      <c r="BP274" s="179"/>
      <c r="BQ274" s="179"/>
      <c r="BT274" s="179"/>
      <c r="BU274" s="179"/>
      <c r="BX274" s="179"/>
      <c r="BY274" s="179"/>
      <c r="CB274" s="179"/>
      <c r="CC274" s="179"/>
      <c r="CF274" s="179"/>
      <c r="CG274" s="179"/>
      <c r="CJ274" s="179"/>
      <c r="CK274" s="179"/>
      <c r="CN274" s="179"/>
      <c r="CO274" s="179"/>
      <c r="CR274" s="179"/>
      <c r="CS274" s="179"/>
      <c r="CV274" s="179"/>
      <c r="CW274" s="179"/>
      <c r="CX274" s="156"/>
      <c r="CY274" s="156"/>
      <c r="CZ274" s="156"/>
      <c r="DA274" s="156"/>
      <c r="DB274" s="156"/>
      <c r="DC274" s="156"/>
      <c r="DD274" s="156"/>
    </row>
    <row r="275" spans="1:108" s="243" customFormat="1" x14ac:dyDescent="0.2">
      <c r="A275" s="179"/>
      <c r="B275" s="179"/>
      <c r="C275" s="179"/>
      <c r="D275" s="179"/>
      <c r="E275" s="242"/>
      <c r="F275" s="179"/>
      <c r="G275" s="179"/>
      <c r="H275" s="179"/>
      <c r="I275" s="179"/>
      <c r="J275" s="179"/>
      <c r="K275" s="179"/>
      <c r="L275" s="179"/>
      <c r="M275" s="179"/>
      <c r="N275" s="179"/>
      <c r="O275" s="179"/>
      <c r="P275" s="179"/>
      <c r="Q275" s="179"/>
      <c r="R275" s="179"/>
      <c r="S275" s="179"/>
      <c r="T275" s="179"/>
      <c r="U275" s="179"/>
      <c r="V275" s="179"/>
      <c r="W275" s="179"/>
      <c r="X275" s="179"/>
      <c r="Y275" s="179"/>
      <c r="Z275" s="179"/>
      <c r="AB275" s="179"/>
      <c r="AC275" s="179"/>
      <c r="AF275" s="179"/>
      <c r="AG275" s="179"/>
      <c r="AJ275" s="179"/>
      <c r="AK275" s="179"/>
      <c r="AN275" s="179"/>
      <c r="AO275" s="179"/>
      <c r="AR275" s="179"/>
      <c r="AS275" s="179"/>
      <c r="AV275" s="179"/>
      <c r="AW275" s="179"/>
      <c r="AZ275" s="179"/>
      <c r="BA275" s="179"/>
      <c r="BD275" s="179"/>
      <c r="BE275" s="179"/>
      <c r="BH275" s="179"/>
      <c r="BI275" s="179"/>
      <c r="BL275" s="179"/>
      <c r="BM275" s="179"/>
      <c r="BP275" s="179"/>
      <c r="BQ275" s="179"/>
      <c r="BT275" s="179"/>
      <c r="BU275" s="179"/>
      <c r="BX275" s="179"/>
      <c r="BY275" s="179"/>
      <c r="CB275" s="179"/>
      <c r="CC275" s="179"/>
      <c r="CF275" s="179"/>
      <c r="CG275" s="179"/>
      <c r="CJ275" s="179"/>
      <c r="CK275" s="179"/>
      <c r="CN275" s="179"/>
      <c r="CO275" s="179"/>
      <c r="CR275" s="179"/>
      <c r="CS275" s="179"/>
      <c r="CV275" s="179"/>
      <c r="CW275" s="179"/>
      <c r="CX275" s="156"/>
      <c r="CY275" s="156"/>
      <c r="CZ275" s="156"/>
      <c r="DA275" s="156"/>
      <c r="DB275" s="156"/>
      <c r="DC275" s="156"/>
      <c r="DD275" s="156"/>
    </row>
    <row r="276" spans="1:108" s="243" customFormat="1" x14ac:dyDescent="0.2">
      <c r="A276" s="179"/>
      <c r="B276" s="179"/>
      <c r="C276" s="179"/>
      <c r="D276" s="179"/>
      <c r="E276" s="242"/>
      <c r="F276" s="179"/>
      <c r="G276" s="179"/>
      <c r="H276" s="179"/>
      <c r="I276" s="179"/>
      <c r="J276" s="179"/>
      <c r="K276" s="179"/>
      <c r="L276" s="179"/>
      <c r="M276" s="179"/>
      <c r="N276" s="179"/>
      <c r="O276" s="179"/>
      <c r="P276" s="179"/>
      <c r="Q276" s="179"/>
      <c r="R276" s="179"/>
      <c r="S276" s="179"/>
      <c r="T276" s="179"/>
      <c r="U276" s="179"/>
      <c r="V276" s="179"/>
      <c r="W276" s="179"/>
      <c r="X276" s="179"/>
      <c r="Y276" s="179"/>
      <c r="Z276" s="179"/>
      <c r="AB276" s="179"/>
      <c r="AC276" s="179"/>
      <c r="AF276" s="179"/>
      <c r="AG276" s="179"/>
      <c r="AJ276" s="179"/>
      <c r="AK276" s="179"/>
      <c r="AN276" s="179"/>
      <c r="AO276" s="179"/>
      <c r="AR276" s="179"/>
      <c r="AS276" s="179"/>
      <c r="AV276" s="179"/>
      <c r="AW276" s="179"/>
      <c r="AZ276" s="179"/>
      <c r="BA276" s="179"/>
      <c r="BD276" s="179"/>
      <c r="BE276" s="179"/>
      <c r="BH276" s="179"/>
      <c r="BI276" s="179"/>
      <c r="BL276" s="179"/>
      <c r="BM276" s="179"/>
      <c r="BP276" s="179"/>
      <c r="BQ276" s="179"/>
      <c r="BT276" s="179"/>
      <c r="BU276" s="179"/>
      <c r="BX276" s="179"/>
      <c r="BY276" s="179"/>
      <c r="CB276" s="179"/>
      <c r="CC276" s="179"/>
      <c r="CF276" s="179"/>
      <c r="CG276" s="179"/>
      <c r="CJ276" s="179"/>
      <c r="CK276" s="179"/>
      <c r="CN276" s="179"/>
      <c r="CO276" s="179"/>
      <c r="CR276" s="179"/>
      <c r="CS276" s="179"/>
      <c r="CV276" s="179"/>
      <c r="CW276" s="179"/>
      <c r="CX276" s="156"/>
      <c r="CY276" s="156"/>
      <c r="CZ276" s="156"/>
      <c r="DA276" s="156"/>
      <c r="DB276" s="156"/>
      <c r="DC276" s="156"/>
      <c r="DD276" s="156"/>
    </row>
    <row r="277" spans="1:108" s="243" customFormat="1" x14ac:dyDescent="0.2">
      <c r="A277" s="179"/>
      <c r="B277" s="179"/>
      <c r="C277" s="179"/>
      <c r="D277" s="179"/>
      <c r="E277" s="242"/>
      <c r="F277" s="179"/>
      <c r="G277" s="179"/>
      <c r="H277" s="179"/>
      <c r="I277" s="179"/>
      <c r="J277" s="179"/>
      <c r="K277" s="179"/>
      <c r="L277" s="179"/>
      <c r="M277" s="179"/>
      <c r="N277" s="179"/>
      <c r="O277" s="179"/>
      <c r="P277" s="179"/>
      <c r="Q277" s="179"/>
      <c r="R277" s="179"/>
      <c r="S277" s="179"/>
      <c r="T277" s="179"/>
      <c r="U277" s="179"/>
      <c r="V277" s="179"/>
      <c r="W277" s="179"/>
      <c r="X277" s="179"/>
      <c r="Y277" s="179"/>
      <c r="Z277" s="179"/>
      <c r="AB277" s="179"/>
      <c r="AC277" s="179"/>
      <c r="AF277" s="179"/>
      <c r="AG277" s="179"/>
      <c r="AJ277" s="179"/>
      <c r="AK277" s="179"/>
      <c r="AN277" s="179"/>
      <c r="AO277" s="179"/>
      <c r="AR277" s="179"/>
      <c r="AS277" s="179"/>
      <c r="AV277" s="179"/>
      <c r="AW277" s="179"/>
      <c r="AZ277" s="179"/>
      <c r="BA277" s="179"/>
      <c r="BD277" s="179"/>
      <c r="BE277" s="179"/>
      <c r="BH277" s="179"/>
      <c r="BI277" s="179"/>
      <c r="BL277" s="179"/>
      <c r="BM277" s="179"/>
      <c r="BP277" s="179"/>
      <c r="BQ277" s="179"/>
      <c r="BT277" s="179"/>
      <c r="BU277" s="179"/>
      <c r="BX277" s="179"/>
      <c r="BY277" s="179"/>
      <c r="CB277" s="179"/>
      <c r="CC277" s="179"/>
      <c r="CF277" s="179"/>
      <c r="CG277" s="179"/>
      <c r="CJ277" s="179"/>
      <c r="CK277" s="179"/>
      <c r="CN277" s="179"/>
      <c r="CO277" s="179"/>
      <c r="CR277" s="179"/>
      <c r="CS277" s="179"/>
      <c r="CV277" s="179"/>
      <c r="CW277" s="179"/>
      <c r="CX277" s="156"/>
      <c r="CY277" s="156"/>
      <c r="CZ277" s="156"/>
      <c r="DA277" s="156"/>
      <c r="DB277" s="156"/>
      <c r="DC277" s="156"/>
      <c r="DD277" s="156"/>
    </row>
    <row r="278" spans="1:108" s="243" customFormat="1" x14ac:dyDescent="0.2">
      <c r="A278" s="179"/>
      <c r="B278" s="179"/>
      <c r="C278" s="179"/>
      <c r="D278" s="179"/>
      <c r="E278" s="242"/>
      <c r="F278" s="179"/>
      <c r="G278" s="179"/>
      <c r="H278" s="179"/>
      <c r="I278" s="179"/>
      <c r="J278" s="179"/>
      <c r="K278" s="179"/>
      <c r="L278" s="179"/>
      <c r="M278" s="179"/>
      <c r="N278" s="179"/>
      <c r="O278" s="179"/>
      <c r="P278" s="179"/>
      <c r="Q278" s="179"/>
      <c r="R278" s="179"/>
      <c r="S278" s="179"/>
      <c r="T278" s="179"/>
      <c r="U278" s="179"/>
      <c r="V278" s="179"/>
      <c r="W278" s="179"/>
      <c r="X278" s="179"/>
      <c r="Y278" s="179"/>
      <c r="Z278" s="179"/>
      <c r="AB278" s="179"/>
      <c r="AC278" s="179"/>
      <c r="AF278" s="179"/>
      <c r="AG278" s="179"/>
      <c r="AJ278" s="179"/>
      <c r="AK278" s="179"/>
      <c r="AN278" s="179"/>
      <c r="AO278" s="179"/>
      <c r="AR278" s="179"/>
      <c r="AS278" s="179"/>
      <c r="AV278" s="179"/>
      <c r="AW278" s="179"/>
      <c r="AZ278" s="179"/>
      <c r="BA278" s="179"/>
      <c r="BD278" s="179"/>
      <c r="BE278" s="179"/>
      <c r="BH278" s="179"/>
      <c r="BI278" s="179"/>
      <c r="BL278" s="179"/>
      <c r="BM278" s="179"/>
      <c r="BP278" s="179"/>
      <c r="BQ278" s="179"/>
      <c r="BT278" s="179"/>
      <c r="BU278" s="179"/>
      <c r="BX278" s="179"/>
      <c r="BY278" s="179"/>
      <c r="CB278" s="179"/>
      <c r="CC278" s="179"/>
      <c r="CF278" s="179"/>
      <c r="CG278" s="179"/>
      <c r="CJ278" s="179"/>
      <c r="CK278" s="179"/>
      <c r="CN278" s="179"/>
      <c r="CO278" s="179"/>
      <c r="CR278" s="179"/>
      <c r="CS278" s="179"/>
      <c r="CV278" s="179"/>
      <c r="CW278" s="179"/>
      <c r="CX278" s="156"/>
      <c r="CY278" s="156"/>
      <c r="CZ278" s="156"/>
      <c r="DA278" s="156"/>
      <c r="DB278" s="156"/>
      <c r="DC278" s="156"/>
      <c r="DD278" s="156"/>
    </row>
    <row r="279" spans="1:108" s="243" customFormat="1" x14ac:dyDescent="0.2">
      <c r="A279" s="179"/>
      <c r="B279" s="179"/>
      <c r="C279" s="179"/>
      <c r="D279" s="179"/>
      <c r="E279" s="242"/>
      <c r="F279" s="179"/>
      <c r="G279" s="179"/>
      <c r="H279" s="179"/>
      <c r="I279" s="179"/>
      <c r="J279" s="179"/>
      <c r="K279" s="179"/>
      <c r="L279" s="179"/>
      <c r="M279" s="179"/>
      <c r="N279" s="179"/>
      <c r="O279" s="179"/>
      <c r="P279" s="179"/>
      <c r="Q279" s="179"/>
      <c r="R279" s="179"/>
      <c r="S279" s="179"/>
      <c r="T279" s="179"/>
      <c r="U279" s="179"/>
      <c r="V279" s="179"/>
      <c r="W279" s="179"/>
      <c r="X279" s="179"/>
      <c r="Y279" s="179"/>
      <c r="Z279" s="179"/>
      <c r="AB279" s="179"/>
      <c r="AC279" s="179"/>
      <c r="AF279" s="179"/>
      <c r="AG279" s="179"/>
      <c r="AJ279" s="179"/>
      <c r="AK279" s="179"/>
      <c r="AN279" s="179"/>
      <c r="AO279" s="179"/>
      <c r="AR279" s="179"/>
      <c r="AS279" s="179"/>
      <c r="AV279" s="179"/>
      <c r="AW279" s="179"/>
      <c r="AZ279" s="179"/>
      <c r="BA279" s="179"/>
      <c r="BD279" s="179"/>
      <c r="BE279" s="179"/>
      <c r="BH279" s="179"/>
      <c r="BI279" s="179"/>
      <c r="BL279" s="179"/>
      <c r="BM279" s="179"/>
      <c r="BP279" s="179"/>
      <c r="BQ279" s="179"/>
      <c r="BT279" s="179"/>
      <c r="BU279" s="179"/>
      <c r="BX279" s="179"/>
      <c r="BY279" s="179"/>
      <c r="CB279" s="179"/>
      <c r="CC279" s="179"/>
      <c r="CF279" s="179"/>
      <c r="CG279" s="179"/>
      <c r="CJ279" s="179"/>
      <c r="CK279" s="179"/>
      <c r="CN279" s="179"/>
      <c r="CO279" s="179"/>
      <c r="CR279" s="179"/>
      <c r="CS279" s="179"/>
      <c r="CV279" s="179"/>
      <c r="CW279" s="179"/>
      <c r="CX279" s="156"/>
      <c r="CY279" s="156"/>
      <c r="CZ279" s="156"/>
      <c r="DA279" s="156"/>
      <c r="DB279" s="156"/>
      <c r="DC279" s="156"/>
      <c r="DD279" s="156"/>
    </row>
    <row r="280" spans="1:108" s="243" customFormat="1" x14ac:dyDescent="0.2">
      <c r="A280" s="179"/>
      <c r="B280" s="179"/>
      <c r="C280" s="179"/>
      <c r="D280" s="179"/>
      <c r="E280" s="242"/>
      <c r="F280" s="179"/>
      <c r="G280" s="179"/>
      <c r="H280" s="179"/>
      <c r="I280" s="179"/>
      <c r="J280" s="179"/>
      <c r="K280" s="179"/>
      <c r="L280" s="179"/>
      <c r="M280" s="179"/>
      <c r="N280" s="179"/>
      <c r="O280" s="179"/>
      <c r="P280" s="179"/>
      <c r="Q280" s="179"/>
      <c r="R280" s="179"/>
      <c r="S280" s="179"/>
      <c r="T280" s="179"/>
      <c r="U280" s="179"/>
      <c r="V280" s="179"/>
      <c r="W280" s="179"/>
      <c r="X280" s="179"/>
      <c r="Y280" s="179"/>
      <c r="Z280" s="179"/>
      <c r="AB280" s="179"/>
      <c r="AC280" s="179"/>
      <c r="AF280" s="179"/>
      <c r="AG280" s="179"/>
      <c r="AJ280" s="179"/>
      <c r="AK280" s="179"/>
      <c r="AN280" s="179"/>
      <c r="AO280" s="179"/>
      <c r="AR280" s="179"/>
      <c r="AS280" s="179"/>
      <c r="AV280" s="179"/>
      <c r="AW280" s="179"/>
      <c r="AZ280" s="179"/>
      <c r="BA280" s="179"/>
      <c r="BD280" s="179"/>
      <c r="BE280" s="179"/>
      <c r="BH280" s="179"/>
      <c r="BI280" s="179"/>
      <c r="BL280" s="179"/>
      <c r="BM280" s="179"/>
      <c r="BP280" s="179"/>
      <c r="BQ280" s="179"/>
      <c r="BT280" s="179"/>
      <c r="BU280" s="179"/>
      <c r="BX280" s="179"/>
      <c r="BY280" s="179"/>
      <c r="CB280" s="179"/>
      <c r="CC280" s="179"/>
      <c r="CF280" s="179"/>
      <c r="CG280" s="179"/>
      <c r="CJ280" s="179"/>
      <c r="CK280" s="179"/>
      <c r="CN280" s="179"/>
      <c r="CO280" s="179"/>
      <c r="CR280" s="179"/>
      <c r="CS280" s="179"/>
      <c r="CV280" s="179"/>
      <c r="CW280" s="179"/>
      <c r="CX280" s="156"/>
      <c r="CY280" s="156"/>
      <c r="CZ280" s="156"/>
      <c r="DA280" s="156"/>
      <c r="DB280" s="156"/>
      <c r="DC280" s="156"/>
      <c r="DD280" s="156"/>
    </row>
    <row r="281" spans="1:108" s="243" customFormat="1" x14ac:dyDescent="0.2">
      <c r="A281" s="179"/>
      <c r="B281" s="179"/>
      <c r="C281" s="179"/>
      <c r="D281" s="179"/>
      <c r="E281" s="242"/>
      <c r="F281" s="179"/>
      <c r="G281" s="179"/>
      <c r="H281" s="179"/>
      <c r="I281" s="179"/>
      <c r="J281" s="179"/>
      <c r="K281" s="179"/>
      <c r="L281" s="179"/>
      <c r="M281" s="179"/>
      <c r="N281" s="179"/>
      <c r="O281" s="179"/>
      <c r="P281" s="179"/>
      <c r="Q281" s="179"/>
      <c r="R281" s="179"/>
      <c r="S281" s="179"/>
      <c r="T281" s="179"/>
      <c r="U281" s="179"/>
      <c r="V281" s="179"/>
      <c r="W281" s="179"/>
      <c r="X281" s="179"/>
      <c r="Y281" s="179"/>
      <c r="Z281" s="179"/>
      <c r="AB281" s="179"/>
      <c r="AC281" s="179"/>
      <c r="AF281" s="179"/>
      <c r="AG281" s="179"/>
      <c r="AJ281" s="179"/>
      <c r="AK281" s="179"/>
      <c r="AN281" s="179"/>
      <c r="AO281" s="179"/>
      <c r="AR281" s="179"/>
      <c r="AS281" s="179"/>
      <c r="AV281" s="179"/>
      <c r="AW281" s="179"/>
      <c r="AZ281" s="179"/>
      <c r="BA281" s="179"/>
      <c r="BD281" s="179"/>
      <c r="BE281" s="179"/>
      <c r="BH281" s="179"/>
      <c r="BI281" s="179"/>
      <c r="BL281" s="179"/>
      <c r="BM281" s="179"/>
      <c r="BP281" s="179"/>
      <c r="BQ281" s="179"/>
      <c r="BT281" s="179"/>
      <c r="BU281" s="179"/>
      <c r="BX281" s="179"/>
      <c r="BY281" s="179"/>
      <c r="CB281" s="179"/>
      <c r="CC281" s="179"/>
      <c r="CF281" s="179"/>
      <c r="CG281" s="179"/>
      <c r="CJ281" s="179"/>
      <c r="CK281" s="179"/>
      <c r="CN281" s="179"/>
      <c r="CO281" s="179"/>
      <c r="CR281" s="179"/>
      <c r="CS281" s="179"/>
      <c r="CV281" s="179"/>
      <c r="CW281" s="179"/>
      <c r="CX281" s="156"/>
      <c r="CY281" s="156"/>
      <c r="CZ281" s="156"/>
      <c r="DA281" s="156"/>
      <c r="DB281" s="156"/>
      <c r="DC281" s="156"/>
      <c r="DD281" s="156"/>
    </row>
    <row r="282" spans="1:108" s="243" customFormat="1" x14ac:dyDescent="0.2">
      <c r="A282" s="179"/>
      <c r="B282" s="179"/>
      <c r="C282" s="179"/>
      <c r="D282" s="179"/>
      <c r="E282" s="242"/>
      <c r="F282" s="179"/>
      <c r="G282" s="179"/>
      <c r="H282" s="179"/>
      <c r="I282" s="179"/>
      <c r="J282" s="179"/>
      <c r="K282" s="179"/>
      <c r="L282" s="179"/>
      <c r="M282" s="179"/>
      <c r="N282" s="179"/>
      <c r="O282" s="179"/>
      <c r="P282" s="179"/>
      <c r="Q282" s="179"/>
      <c r="R282" s="179"/>
      <c r="S282" s="179"/>
      <c r="T282" s="179"/>
      <c r="U282" s="179"/>
      <c r="V282" s="179"/>
      <c r="W282" s="179"/>
      <c r="X282" s="179"/>
      <c r="Y282" s="179"/>
      <c r="Z282" s="179"/>
      <c r="AB282" s="179"/>
      <c r="AC282" s="179"/>
      <c r="AF282" s="179"/>
      <c r="AG282" s="179"/>
      <c r="AJ282" s="179"/>
      <c r="AK282" s="179"/>
      <c r="AN282" s="179"/>
      <c r="AO282" s="179"/>
      <c r="AR282" s="179"/>
      <c r="AS282" s="179"/>
      <c r="AV282" s="179"/>
      <c r="AW282" s="179"/>
      <c r="AZ282" s="179"/>
      <c r="BA282" s="179"/>
      <c r="BD282" s="179"/>
      <c r="BE282" s="179"/>
      <c r="BH282" s="179"/>
      <c r="BI282" s="179"/>
      <c r="BL282" s="179"/>
      <c r="BM282" s="179"/>
      <c r="BP282" s="179"/>
      <c r="BQ282" s="179"/>
      <c r="BT282" s="179"/>
      <c r="BU282" s="179"/>
      <c r="BX282" s="179"/>
      <c r="BY282" s="179"/>
      <c r="CB282" s="179"/>
      <c r="CC282" s="179"/>
      <c r="CF282" s="179"/>
      <c r="CG282" s="179"/>
      <c r="CJ282" s="179"/>
      <c r="CK282" s="179"/>
      <c r="CN282" s="179"/>
      <c r="CO282" s="179"/>
      <c r="CR282" s="179"/>
      <c r="CS282" s="179"/>
      <c r="CV282" s="179"/>
      <c r="CW282" s="179"/>
      <c r="CX282" s="156"/>
      <c r="CY282" s="156"/>
      <c r="CZ282" s="156"/>
      <c r="DA282" s="156"/>
      <c r="DB282" s="156"/>
      <c r="DC282" s="156"/>
      <c r="DD282" s="156"/>
    </row>
    <row r="283" spans="1:108" s="243" customFormat="1" x14ac:dyDescent="0.2">
      <c r="A283" s="179"/>
      <c r="B283" s="179"/>
      <c r="C283" s="179"/>
      <c r="D283" s="179"/>
      <c r="E283" s="242"/>
      <c r="F283" s="179"/>
      <c r="G283" s="179"/>
      <c r="H283" s="179"/>
      <c r="I283" s="179"/>
      <c r="J283" s="179"/>
      <c r="K283" s="179"/>
      <c r="L283" s="179"/>
      <c r="M283" s="179"/>
      <c r="N283" s="179"/>
      <c r="O283" s="179"/>
      <c r="P283" s="179"/>
      <c r="Q283" s="179"/>
      <c r="R283" s="179"/>
      <c r="S283" s="179"/>
      <c r="T283" s="179"/>
      <c r="U283" s="179"/>
      <c r="V283" s="179"/>
      <c r="W283" s="179"/>
      <c r="X283" s="179"/>
      <c r="Y283" s="179"/>
      <c r="Z283" s="179"/>
      <c r="AB283" s="179"/>
      <c r="AC283" s="179"/>
      <c r="AF283" s="179"/>
      <c r="AG283" s="179"/>
      <c r="AJ283" s="179"/>
      <c r="AK283" s="179"/>
      <c r="AN283" s="179"/>
      <c r="AO283" s="179"/>
      <c r="AR283" s="179"/>
      <c r="AS283" s="179"/>
      <c r="AV283" s="179"/>
      <c r="AW283" s="179"/>
      <c r="AZ283" s="179"/>
      <c r="BA283" s="179"/>
      <c r="BD283" s="179"/>
      <c r="BE283" s="179"/>
      <c r="BH283" s="179"/>
      <c r="BI283" s="179"/>
      <c r="BL283" s="179"/>
      <c r="BM283" s="179"/>
      <c r="BP283" s="179"/>
      <c r="BQ283" s="179"/>
      <c r="BT283" s="179"/>
      <c r="BU283" s="179"/>
      <c r="BX283" s="179"/>
      <c r="BY283" s="179"/>
      <c r="CB283" s="179"/>
      <c r="CC283" s="179"/>
      <c r="CF283" s="179"/>
      <c r="CG283" s="179"/>
      <c r="CJ283" s="179"/>
      <c r="CK283" s="179"/>
      <c r="CN283" s="179"/>
      <c r="CO283" s="179"/>
      <c r="CR283" s="179"/>
      <c r="CS283" s="179"/>
      <c r="CV283" s="179"/>
      <c r="CW283" s="179"/>
      <c r="CX283" s="156"/>
      <c r="CY283" s="156"/>
      <c r="CZ283" s="156"/>
      <c r="DA283" s="156"/>
      <c r="DB283" s="156"/>
      <c r="DC283" s="156"/>
      <c r="DD283" s="156"/>
    </row>
    <row r="284" spans="1:108" s="243" customFormat="1" x14ac:dyDescent="0.2">
      <c r="A284" s="179"/>
      <c r="B284" s="179"/>
      <c r="C284" s="179"/>
      <c r="D284" s="179"/>
      <c r="E284" s="242"/>
      <c r="F284" s="179"/>
      <c r="G284" s="179"/>
      <c r="H284" s="179"/>
      <c r="I284" s="179"/>
      <c r="J284" s="179"/>
      <c r="K284" s="179"/>
      <c r="L284" s="179"/>
      <c r="M284" s="179"/>
      <c r="N284" s="179"/>
      <c r="O284" s="179"/>
      <c r="P284" s="179"/>
      <c r="Q284" s="179"/>
      <c r="R284" s="179"/>
      <c r="S284" s="179"/>
      <c r="T284" s="179"/>
      <c r="U284" s="179"/>
      <c r="V284" s="179"/>
      <c r="W284" s="179"/>
      <c r="X284" s="179"/>
      <c r="Y284" s="179"/>
      <c r="Z284" s="179"/>
      <c r="AB284" s="179"/>
      <c r="AC284" s="179"/>
      <c r="AF284" s="179"/>
      <c r="AG284" s="179"/>
      <c r="AJ284" s="179"/>
      <c r="AK284" s="179"/>
      <c r="AN284" s="179"/>
      <c r="AO284" s="179"/>
      <c r="AR284" s="179"/>
      <c r="AS284" s="179"/>
      <c r="AV284" s="179"/>
      <c r="AW284" s="179"/>
      <c r="AZ284" s="179"/>
      <c r="BA284" s="179"/>
      <c r="BD284" s="179"/>
      <c r="BE284" s="179"/>
      <c r="BH284" s="179"/>
      <c r="BI284" s="179"/>
      <c r="BL284" s="179"/>
      <c r="BM284" s="179"/>
      <c r="BP284" s="179"/>
      <c r="BQ284" s="179"/>
      <c r="BT284" s="179"/>
      <c r="BU284" s="179"/>
      <c r="BX284" s="179"/>
      <c r="BY284" s="179"/>
      <c r="CB284" s="179"/>
      <c r="CC284" s="179"/>
      <c r="CF284" s="179"/>
      <c r="CG284" s="179"/>
      <c r="CJ284" s="179"/>
      <c r="CK284" s="179"/>
      <c r="CN284" s="179"/>
      <c r="CO284" s="179"/>
      <c r="CR284" s="179"/>
      <c r="CS284" s="179"/>
      <c r="CV284" s="179"/>
      <c r="CW284" s="179"/>
      <c r="CX284" s="156"/>
      <c r="CY284" s="156"/>
      <c r="CZ284" s="156"/>
      <c r="DA284" s="156"/>
      <c r="DB284" s="156"/>
      <c r="DC284" s="156"/>
      <c r="DD284" s="156"/>
    </row>
    <row r="285" spans="1:108" s="243" customFormat="1" x14ac:dyDescent="0.2">
      <c r="A285" s="179"/>
      <c r="B285" s="179"/>
      <c r="C285" s="179"/>
      <c r="D285" s="179"/>
      <c r="E285" s="242"/>
      <c r="F285" s="179"/>
      <c r="G285" s="179"/>
      <c r="H285" s="179"/>
      <c r="I285" s="179"/>
      <c r="J285" s="179"/>
      <c r="K285" s="179"/>
      <c r="L285" s="179"/>
      <c r="M285" s="179"/>
      <c r="N285" s="179"/>
      <c r="O285" s="179"/>
      <c r="P285" s="179"/>
      <c r="Q285" s="179"/>
      <c r="R285" s="179"/>
      <c r="S285" s="179"/>
      <c r="T285" s="179"/>
      <c r="U285" s="179"/>
      <c r="V285" s="179"/>
      <c r="W285" s="179"/>
      <c r="X285" s="179"/>
      <c r="Y285" s="179"/>
      <c r="Z285" s="179"/>
      <c r="AB285" s="179"/>
      <c r="AC285" s="179"/>
      <c r="AF285" s="179"/>
      <c r="AG285" s="179"/>
      <c r="AJ285" s="179"/>
      <c r="AK285" s="179"/>
      <c r="AN285" s="179"/>
      <c r="AO285" s="179"/>
      <c r="AR285" s="179"/>
      <c r="AS285" s="179"/>
      <c r="AV285" s="179"/>
      <c r="AW285" s="179"/>
      <c r="AZ285" s="179"/>
      <c r="BA285" s="179"/>
      <c r="BD285" s="179"/>
      <c r="BE285" s="179"/>
      <c r="BH285" s="179"/>
      <c r="BI285" s="179"/>
      <c r="BL285" s="179"/>
      <c r="BM285" s="179"/>
      <c r="BP285" s="179"/>
      <c r="BQ285" s="179"/>
      <c r="BT285" s="179"/>
      <c r="BU285" s="179"/>
      <c r="BX285" s="179"/>
      <c r="BY285" s="179"/>
      <c r="CB285" s="179"/>
      <c r="CC285" s="179"/>
      <c r="CF285" s="179"/>
      <c r="CG285" s="179"/>
      <c r="CJ285" s="179"/>
      <c r="CK285" s="179"/>
      <c r="CN285" s="179"/>
      <c r="CO285" s="179"/>
      <c r="CR285" s="179"/>
      <c r="CS285" s="179"/>
      <c r="CV285" s="179"/>
      <c r="CW285" s="179"/>
      <c r="CX285" s="156"/>
      <c r="CY285" s="156"/>
      <c r="CZ285" s="156"/>
      <c r="DA285" s="156"/>
      <c r="DB285" s="156"/>
      <c r="DC285" s="156"/>
      <c r="DD285" s="156"/>
    </row>
    <row r="286" spans="1:108" s="243" customFormat="1" x14ac:dyDescent="0.2">
      <c r="A286" s="179"/>
      <c r="B286" s="179"/>
      <c r="C286" s="179"/>
      <c r="D286" s="179"/>
      <c r="E286" s="242"/>
      <c r="F286" s="179"/>
      <c r="G286" s="179"/>
      <c r="H286" s="179"/>
      <c r="I286" s="179"/>
      <c r="J286" s="179"/>
      <c r="K286" s="179"/>
      <c r="L286" s="179"/>
      <c r="M286" s="179"/>
      <c r="N286" s="179"/>
      <c r="O286" s="179"/>
      <c r="P286" s="179"/>
      <c r="Q286" s="179"/>
      <c r="R286" s="179"/>
      <c r="S286" s="179"/>
      <c r="T286" s="179"/>
      <c r="U286" s="179"/>
      <c r="V286" s="179"/>
      <c r="W286" s="179"/>
      <c r="X286" s="179"/>
      <c r="Y286" s="179"/>
      <c r="Z286" s="179"/>
      <c r="AB286" s="179"/>
      <c r="AC286" s="179"/>
      <c r="AF286" s="179"/>
      <c r="AG286" s="179"/>
      <c r="AJ286" s="179"/>
      <c r="AK286" s="179"/>
      <c r="AN286" s="179"/>
      <c r="AO286" s="179"/>
      <c r="AR286" s="179"/>
      <c r="AS286" s="179"/>
      <c r="AV286" s="179"/>
      <c r="AW286" s="179"/>
      <c r="AZ286" s="179"/>
      <c r="BA286" s="179"/>
      <c r="BD286" s="179"/>
      <c r="BE286" s="179"/>
      <c r="BH286" s="179"/>
      <c r="BI286" s="179"/>
      <c r="BL286" s="179"/>
      <c r="BM286" s="179"/>
      <c r="BP286" s="179"/>
      <c r="BQ286" s="179"/>
      <c r="BT286" s="179"/>
      <c r="BU286" s="179"/>
      <c r="BX286" s="179"/>
      <c r="BY286" s="179"/>
      <c r="CB286" s="179"/>
      <c r="CC286" s="179"/>
      <c r="CF286" s="179"/>
      <c r="CG286" s="179"/>
      <c r="CJ286" s="179"/>
      <c r="CK286" s="179"/>
      <c r="CN286" s="179"/>
      <c r="CO286" s="179"/>
      <c r="CR286" s="179"/>
      <c r="CS286" s="179"/>
      <c r="CV286" s="179"/>
      <c r="CW286" s="179"/>
      <c r="CX286" s="156"/>
      <c r="CY286" s="156"/>
      <c r="CZ286" s="156"/>
      <c r="DA286" s="156"/>
      <c r="DB286" s="156"/>
      <c r="DC286" s="156"/>
      <c r="DD286" s="156"/>
    </row>
    <row r="287" spans="1:108" s="243" customFormat="1" x14ac:dyDescent="0.2">
      <c r="A287" s="179"/>
      <c r="B287" s="179"/>
      <c r="C287" s="179"/>
      <c r="D287" s="179"/>
      <c r="E287" s="242"/>
      <c r="F287" s="179"/>
      <c r="G287" s="179"/>
      <c r="H287" s="179"/>
      <c r="I287" s="179"/>
      <c r="J287" s="179"/>
      <c r="K287" s="179"/>
      <c r="L287" s="179"/>
      <c r="M287" s="179"/>
      <c r="N287" s="179"/>
      <c r="O287" s="179"/>
      <c r="P287" s="179"/>
      <c r="Q287" s="179"/>
      <c r="R287" s="179"/>
      <c r="S287" s="179"/>
      <c r="T287" s="179"/>
      <c r="U287" s="179"/>
      <c r="V287" s="179"/>
      <c r="W287" s="179"/>
      <c r="X287" s="179"/>
      <c r="Y287" s="179"/>
      <c r="Z287" s="179"/>
      <c r="AB287" s="179"/>
      <c r="AC287" s="179"/>
      <c r="AF287" s="179"/>
      <c r="AG287" s="179"/>
      <c r="AJ287" s="179"/>
      <c r="AK287" s="179"/>
      <c r="AN287" s="179"/>
      <c r="AO287" s="179"/>
      <c r="AR287" s="179"/>
      <c r="AS287" s="179"/>
      <c r="AV287" s="179"/>
      <c r="AW287" s="179"/>
      <c r="AZ287" s="179"/>
      <c r="BA287" s="179"/>
      <c r="BD287" s="179"/>
      <c r="BE287" s="179"/>
      <c r="BH287" s="179"/>
      <c r="BI287" s="179"/>
      <c r="BL287" s="179"/>
      <c r="BM287" s="179"/>
      <c r="BP287" s="179"/>
      <c r="BQ287" s="179"/>
      <c r="BT287" s="179"/>
      <c r="BU287" s="179"/>
      <c r="BX287" s="179"/>
      <c r="BY287" s="179"/>
      <c r="CB287" s="179"/>
      <c r="CC287" s="179"/>
      <c r="CF287" s="179"/>
      <c r="CG287" s="179"/>
      <c r="CJ287" s="179"/>
      <c r="CK287" s="179"/>
      <c r="CN287" s="179"/>
      <c r="CO287" s="179"/>
      <c r="CR287" s="179"/>
      <c r="CS287" s="179"/>
      <c r="CV287" s="179"/>
      <c r="CW287" s="179"/>
      <c r="CX287" s="156"/>
      <c r="CY287" s="156"/>
      <c r="CZ287" s="156"/>
      <c r="DA287" s="156"/>
      <c r="DB287" s="156"/>
      <c r="DC287" s="156"/>
      <c r="DD287" s="156"/>
    </row>
    <row r="288" spans="1:108" s="243" customFormat="1" x14ac:dyDescent="0.2">
      <c r="A288" s="179"/>
      <c r="B288" s="179"/>
      <c r="C288" s="179"/>
      <c r="D288" s="179"/>
      <c r="E288" s="242"/>
      <c r="F288" s="179"/>
      <c r="G288" s="179"/>
      <c r="H288" s="179"/>
      <c r="I288" s="179"/>
      <c r="J288" s="179"/>
      <c r="K288" s="179"/>
      <c r="L288" s="179"/>
      <c r="M288" s="179"/>
      <c r="N288" s="179"/>
      <c r="O288" s="179"/>
      <c r="P288" s="179"/>
      <c r="Q288" s="179"/>
      <c r="R288" s="179"/>
      <c r="S288" s="179"/>
      <c r="T288" s="179"/>
      <c r="U288" s="179"/>
      <c r="V288" s="179"/>
      <c r="W288" s="179"/>
      <c r="X288" s="179"/>
      <c r="Y288" s="179"/>
      <c r="Z288" s="179"/>
      <c r="AB288" s="179"/>
      <c r="AC288" s="179"/>
      <c r="AF288" s="179"/>
      <c r="AG288" s="179"/>
      <c r="AJ288" s="179"/>
      <c r="AK288" s="179"/>
      <c r="AN288" s="179"/>
      <c r="AO288" s="179"/>
      <c r="AR288" s="179"/>
      <c r="AS288" s="179"/>
      <c r="AV288" s="179"/>
      <c r="AW288" s="179"/>
      <c r="AZ288" s="179"/>
      <c r="BA288" s="179"/>
      <c r="BD288" s="179"/>
      <c r="BE288" s="179"/>
      <c r="BH288" s="179"/>
      <c r="BI288" s="179"/>
      <c r="BL288" s="179"/>
      <c r="BM288" s="179"/>
      <c r="BP288" s="179"/>
      <c r="BQ288" s="179"/>
      <c r="BT288" s="179"/>
      <c r="BU288" s="179"/>
      <c r="BX288" s="179"/>
      <c r="BY288" s="179"/>
      <c r="CB288" s="179"/>
      <c r="CC288" s="179"/>
      <c r="CF288" s="179"/>
      <c r="CG288" s="179"/>
      <c r="CJ288" s="179"/>
      <c r="CK288" s="179"/>
      <c r="CN288" s="179"/>
      <c r="CO288" s="179"/>
      <c r="CR288" s="179"/>
      <c r="CS288" s="179"/>
      <c r="CV288" s="179"/>
      <c r="CW288" s="179"/>
      <c r="CX288" s="156"/>
      <c r="CY288" s="156"/>
      <c r="CZ288" s="156"/>
      <c r="DA288" s="156"/>
      <c r="DB288" s="156"/>
      <c r="DC288" s="156"/>
      <c r="DD288" s="156"/>
    </row>
    <row r="289" spans="1:108" s="243" customFormat="1" x14ac:dyDescent="0.2">
      <c r="A289" s="179"/>
      <c r="B289" s="179"/>
      <c r="C289" s="179"/>
      <c r="D289" s="179"/>
      <c r="E289" s="242"/>
      <c r="F289" s="179"/>
      <c r="G289" s="179"/>
      <c r="H289" s="179"/>
      <c r="I289" s="179"/>
      <c r="J289" s="179"/>
      <c r="K289" s="179"/>
      <c r="L289" s="179"/>
      <c r="M289" s="179"/>
      <c r="N289" s="179"/>
      <c r="O289" s="179"/>
      <c r="P289" s="179"/>
      <c r="Q289" s="179"/>
      <c r="R289" s="179"/>
      <c r="S289" s="179"/>
      <c r="T289" s="179"/>
      <c r="U289" s="179"/>
      <c r="V289" s="179"/>
      <c r="W289" s="179"/>
      <c r="X289" s="179"/>
      <c r="Y289" s="179"/>
      <c r="Z289" s="179"/>
      <c r="AB289" s="179"/>
      <c r="AC289" s="179"/>
      <c r="AF289" s="179"/>
      <c r="AG289" s="179"/>
      <c r="AJ289" s="179"/>
      <c r="AK289" s="179"/>
      <c r="AN289" s="179"/>
      <c r="AO289" s="179"/>
      <c r="AR289" s="179"/>
      <c r="AS289" s="179"/>
      <c r="AV289" s="179"/>
      <c r="AW289" s="179"/>
      <c r="AZ289" s="179"/>
      <c r="BA289" s="179"/>
      <c r="BD289" s="179"/>
      <c r="BE289" s="179"/>
      <c r="BH289" s="179"/>
      <c r="BI289" s="179"/>
      <c r="BL289" s="179"/>
      <c r="BM289" s="179"/>
      <c r="BP289" s="179"/>
      <c r="BQ289" s="179"/>
      <c r="BT289" s="179"/>
      <c r="BU289" s="179"/>
      <c r="BX289" s="179"/>
      <c r="BY289" s="179"/>
      <c r="CB289" s="179"/>
      <c r="CC289" s="179"/>
      <c r="CF289" s="179"/>
      <c r="CG289" s="179"/>
      <c r="CJ289" s="179"/>
      <c r="CK289" s="179"/>
      <c r="CN289" s="179"/>
      <c r="CO289" s="179"/>
      <c r="CR289" s="179"/>
      <c r="CS289" s="179"/>
      <c r="CV289" s="179"/>
      <c r="CW289" s="179"/>
      <c r="CX289" s="156"/>
      <c r="CY289" s="156"/>
      <c r="CZ289" s="156"/>
      <c r="DA289" s="156"/>
      <c r="DB289" s="156"/>
      <c r="DC289" s="156"/>
      <c r="DD289" s="156"/>
    </row>
    <row r="290" spans="1:108" s="243" customFormat="1" x14ac:dyDescent="0.2">
      <c r="A290" s="179"/>
      <c r="B290" s="179"/>
      <c r="C290" s="179"/>
      <c r="D290" s="179"/>
      <c r="E290" s="242"/>
      <c r="F290" s="179"/>
      <c r="G290" s="179"/>
      <c r="H290" s="179"/>
      <c r="I290" s="179"/>
      <c r="J290" s="179"/>
      <c r="K290" s="179"/>
      <c r="L290" s="179"/>
      <c r="M290" s="179"/>
      <c r="N290" s="179"/>
      <c r="O290" s="179"/>
      <c r="P290" s="179"/>
      <c r="Q290" s="179"/>
      <c r="R290" s="179"/>
      <c r="S290" s="179"/>
      <c r="T290" s="179"/>
      <c r="U290" s="179"/>
      <c r="V290" s="179"/>
      <c r="W290" s="179"/>
      <c r="X290" s="179"/>
      <c r="Y290" s="179"/>
      <c r="Z290" s="179"/>
      <c r="AB290" s="179"/>
      <c r="AC290" s="179"/>
      <c r="AF290" s="179"/>
      <c r="AG290" s="179"/>
      <c r="AJ290" s="179"/>
      <c r="AK290" s="179"/>
      <c r="AN290" s="179"/>
      <c r="AO290" s="179"/>
      <c r="AR290" s="179"/>
      <c r="AS290" s="179"/>
      <c r="AV290" s="179"/>
      <c r="AW290" s="179"/>
      <c r="AZ290" s="179"/>
      <c r="BA290" s="179"/>
      <c r="BD290" s="179"/>
      <c r="BE290" s="179"/>
      <c r="BH290" s="179"/>
      <c r="BI290" s="179"/>
      <c r="BL290" s="179"/>
      <c r="BM290" s="179"/>
      <c r="BP290" s="179"/>
      <c r="BQ290" s="179"/>
      <c r="BT290" s="179"/>
      <c r="BU290" s="179"/>
      <c r="BX290" s="179"/>
      <c r="BY290" s="179"/>
      <c r="CB290" s="179"/>
      <c r="CC290" s="179"/>
      <c r="CF290" s="179"/>
      <c r="CG290" s="179"/>
      <c r="CJ290" s="179"/>
      <c r="CK290" s="179"/>
      <c r="CN290" s="179"/>
      <c r="CO290" s="179"/>
      <c r="CR290" s="179"/>
      <c r="CS290" s="179"/>
      <c r="CV290" s="179"/>
      <c r="CW290" s="179"/>
      <c r="CX290" s="156"/>
      <c r="CY290" s="156"/>
      <c r="CZ290" s="156"/>
      <c r="DA290" s="156"/>
      <c r="DB290" s="156"/>
      <c r="DC290" s="156"/>
      <c r="DD290" s="156"/>
    </row>
    <row r="291" spans="1:108" s="243" customFormat="1" x14ac:dyDescent="0.2">
      <c r="A291" s="179"/>
      <c r="B291" s="179"/>
      <c r="C291" s="179"/>
      <c r="D291" s="179"/>
      <c r="E291" s="242"/>
      <c r="F291" s="179"/>
      <c r="G291" s="179"/>
      <c r="H291" s="179"/>
      <c r="I291" s="179"/>
      <c r="J291" s="179"/>
      <c r="K291" s="179"/>
      <c r="L291" s="179"/>
      <c r="M291" s="179"/>
      <c r="N291" s="179"/>
      <c r="O291" s="179"/>
      <c r="P291" s="179"/>
      <c r="Q291" s="179"/>
      <c r="R291" s="179"/>
      <c r="S291" s="179"/>
      <c r="T291" s="179"/>
      <c r="U291" s="179"/>
      <c r="V291" s="179"/>
      <c r="W291" s="179"/>
      <c r="X291" s="179"/>
      <c r="Y291" s="179"/>
      <c r="Z291" s="179"/>
      <c r="AB291" s="179"/>
      <c r="AC291" s="179"/>
      <c r="AF291" s="179"/>
      <c r="AG291" s="179"/>
      <c r="AJ291" s="179"/>
      <c r="AK291" s="179"/>
      <c r="AN291" s="179"/>
      <c r="AO291" s="179"/>
      <c r="AR291" s="179"/>
      <c r="AS291" s="179"/>
      <c r="AV291" s="179"/>
      <c r="AW291" s="179"/>
      <c r="AZ291" s="179"/>
      <c r="BA291" s="179"/>
      <c r="BD291" s="179"/>
      <c r="BE291" s="179"/>
      <c r="BH291" s="179"/>
      <c r="BI291" s="179"/>
      <c r="BL291" s="179"/>
      <c r="BM291" s="179"/>
      <c r="BP291" s="179"/>
      <c r="BQ291" s="179"/>
      <c r="BT291" s="179"/>
      <c r="BU291" s="179"/>
      <c r="BX291" s="179"/>
      <c r="BY291" s="179"/>
      <c r="CB291" s="179"/>
      <c r="CC291" s="179"/>
      <c r="CF291" s="179"/>
      <c r="CG291" s="179"/>
      <c r="CJ291" s="179"/>
      <c r="CK291" s="179"/>
      <c r="CN291" s="179"/>
      <c r="CO291" s="179"/>
      <c r="CR291" s="179"/>
      <c r="CS291" s="179"/>
      <c r="CV291" s="179"/>
      <c r="CW291" s="179"/>
      <c r="CX291" s="156"/>
      <c r="CY291" s="156"/>
      <c r="CZ291" s="156"/>
      <c r="DA291" s="156"/>
      <c r="DB291" s="156"/>
      <c r="DC291" s="156"/>
      <c r="DD291" s="156"/>
    </row>
    <row r="292" spans="1:108" s="243" customFormat="1" x14ac:dyDescent="0.2">
      <c r="A292" s="179"/>
      <c r="B292" s="179"/>
      <c r="C292" s="179"/>
      <c r="D292" s="179"/>
      <c r="E292" s="242"/>
      <c r="F292" s="179"/>
      <c r="G292" s="179"/>
      <c r="H292" s="179"/>
      <c r="I292" s="179"/>
      <c r="J292" s="179"/>
      <c r="K292" s="179"/>
      <c r="L292" s="179"/>
      <c r="M292" s="179"/>
      <c r="N292" s="179"/>
      <c r="O292" s="179"/>
      <c r="P292" s="179"/>
      <c r="Q292" s="179"/>
      <c r="R292" s="179"/>
      <c r="S292" s="179"/>
      <c r="T292" s="179"/>
      <c r="U292" s="179"/>
      <c r="V292" s="179"/>
      <c r="W292" s="179"/>
      <c r="X292" s="179"/>
      <c r="Y292" s="179"/>
      <c r="Z292" s="179"/>
      <c r="AB292" s="179"/>
      <c r="AC292" s="179"/>
      <c r="AF292" s="179"/>
      <c r="AG292" s="179"/>
      <c r="AJ292" s="179"/>
      <c r="AK292" s="179"/>
      <c r="AN292" s="179"/>
      <c r="AO292" s="179"/>
      <c r="AR292" s="179"/>
      <c r="AS292" s="179"/>
      <c r="AV292" s="179"/>
      <c r="AW292" s="179"/>
      <c r="AZ292" s="179"/>
      <c r="BA292" s="179"/>
      <c r="BD292" s="179"/>
      <c r="BE292" s="179"/>
      <c r="BH292" s="179"/>
      <c r="BI292" s="179"/>
      <c r="BL292" s="179"/>
      <c r="BM292" s="179"/>
      <c r="BP292" s="179"/>
      <c r="BQ292" s="179"/>
      <c r="BT292" s="179"/>
      <c r="BU292" s="179"/>
      <c r="BX292" s="179"/>
      <c r="BY292" s="179"/>
      <c r="CB292" s="179"/>
      <c r="CC292" s="179"/>
      <c r="CF292" s="179"/>
      <c r="CG292" s="179"/>
      <c r="CJ292" s="179"/>
      <c r="CK292" s="179"/>
      <c r="CN292" s="179"/>
      <c r="CO292" s="179"/>
      <c r="CR292" s="179"/>
      <c r="CS292" s="179"/>
      <c r="CV292" s="179"/>
      <c r="CW292" s="179"/>
      <c r="CX292" s="156"/>
      <c r="CY292" s="156"/>
      <c r="CZ292" s="156"/>
      <c r="DA292" s="156"/>
      <c r="DB292" s="156"/>
      <c r="DC292" s="156"/>
      <c r="DD292" s="156"/>
    </row>
    <row r="293" spans="1:108" s="243" customFormat="1" x14ac:dyDescent="0.2">
      <c r="A293" s="179"/>
      <c r="B293" s="179"/>
      <c r="C293" s="179"/>
      <c r="D293" s="179"/>
      <c r="E293" s="242"/>
      <c r="F293" s="179"/>
      <c r="G293" s="179"/>
      <c r="H293" s="179"/>
      <c r="I293" s="179"/>
      <c r="J293" s="179"/>
      <c r="K293" s="179"/>
      <c r="L293" s="179"/>
      <c r="M293" s="179"/>
      <c r="N293" s="179"/>
      <c r="O293" s="179"/>
      <c r="P293" s="179"/>
      <c r="Q293" s="179"/>
      <c r="R293" s="179"/>
      <c r="S293" s="179"/>
      <c r="T293" s="179"/>
      <c r="U293" s="179"/>
      <c r="V293" s="179"/>
      <c r="W293" s="179"/>
      <c r="X293" s="179"/>
      <c r="Y293" s="179"/>
      <c r="Z293" s="179"/>
      <c r="AB293" s="179"/>
      <c r="AC293" s="179"/>
      <c r="AF293" s="179"/>
      <c r="AG293" s="179"/>
      <c r="AJ293" s="179"/>
      <c r="AK293" s="179"/>
      <c r="AN293" s="179"/>
      <c r="AO293" s="179"/>
      <c r="AR293" s="179"/>
      <c r="AS293" s="179"/>
      <c r="AV293" s="179"/>
      <c r="AW293" s="179"/>
      <c r="AZ293" s="179"/>
      <c r="BA293" s="179"/>
      <c r="BD293" s="179"/>
      <c r="BE293" s="179"/>
      <c r="BH293" s="179"/>
      <c r="BI293" s="179"/>
      <c r="BL293" s="179"/>
      <c r="BM293" s="179"/>
      <c r="BP293" s="179"/>
      <c r="BQ293" s="179"/>
      <c r="BT293" s="179"/>
      <c r="BU293" s="179"/>
      <c r="BX293" s="179"/>
      <c r="BY293" s="179"/>
      <c r="CB293" s="179"/>
      <c r="CC293" s="179"/>
      <c r="CF293" s="179"/>
      <c r="CG293" s="179"/>
      <c r="CJ293" s="179"/>
      <c r="CK293" s="179"/>
      <c r="CN293" s="179"/>
      <c r="CO293" s="179"/>
      <c r="CR293" s="179"/>
      <c r="CS293" s="179"/>
      <c r="CV293" s="179"/>
      <c r="CW293" s="179"/>
      <c r="CX293" s="156"/>
      <c r="CY293" s="156"/>
      <c r="CZ293" s="156"/>
      <c r="DA293" s="156"/>
      <c r="DB293" s="156"/>
      <c r="DC293" s="156"/>
      <c r="DD293" s="156"/>
    </row>
    <row r="294" spans="1:108" s="243" customFormat="1" x14ac:dyDescent="0.2">
      <c r="A294" s="179"/>
      <c r="B294" s="179"/>
      <c r="C294" s="179"/>
      <c r="D294" s="179"/>
      <c r="E294" s="242"/>
      <c r="F294" s="179"/>
      <c r="G294" s="179"/>
      <c r="H294" s="179"/>
      <c r="I294" s="179"/>
      <c r="J294" s="179"/>
      <c r="K294" s="179"/>
      <c r="L294" s="179"/>
      <c r="M294" s="179"/>
      <c r="N294" s="179"/>
      <c r="O294" s="179"/>
      <c r="P294" s="179"/>
      <c r="Q294" s="179"/>
      <c r="R294" s="179"/>
      <c r="S294" s="179"/>
      <c r="T294" s="179"/>
      <c r="U294" s="179"/>
      <c r="V294" s="179"/>
      <c r="W294" s="179"/>
      <c r="X294" s="179"/>
      <c r="Y294" s="179"/>
      <c r="Z294" s="179"/>
      <c r="AB294" s="179"/>
      <c r="AC294" s="179"/>
      <c r="AF294" s="179"/>
      <c r="AG294" s="179"/>
      <c r="AJ294" s="179"/>
      <c r="AK294" s="179"/>
      <c r="AN294" s="179"/>
      <c r="AO294" s="179"/>
      <c r="AR294" s="179"/>
      <c r="AS294" s="179"/>
      <c r="AV294" s="179"/>
      <c r="AW294" s="179"/>
      <c r="AZ294" s="179"/>
      <c r="BA294" s="179"/>
      <c r="BD294" s="179"/>
      <c r="BE294" s="179"/>
      <c r="BH294" s="179"/>
      <c r="BI294" s="179"/>
      <c r="BL294" s="179"/>
      <c r="BM294" s="179"/>
      <c r="BP294" s="179"/>
      <c r="BQ294" s="179"/>
      <c r="BT294" s="179"/>
      <c r="BU294" s="179"/>
      <c r="BX294" s="179"/>
      <c r="BY294" s="179"/>
      <c r="CB294" s="179"/>
      <c r="CC294" s="179"/>
      <c r="CF294" s="179"/>
      <c r="CG294" s="179"/>
      <c r="CJ294" s="179"/>
      <c r="CK294" s="179"/>
      <c r="CN294" s="179"/>
      <c r="CO294" s="179"/>
      <c r="CR294" s="179"/>
      <c r="CS294" s="179"/>
      <c r="CV294" s="179"/>
      <c r="CW294" s="179"/>
      <c r="CX294" s="156"/>
      <c r="CY294" s="156"/>
      <c r="CZ294" s="156"/>
      <c r="DA294" s="156"/>
      <c r="DB294" s="156"/>
      <c r="DC294" s="156"/>
      <c r="DD294" s="156"/>
    </row>
    <row r="295" spans="1:108" s="243" customFormat="1" x14ac:dyDescent="0.2">
      <c r="A295" s="179"/>
      <c r="B295" s="179"/>
      <c r="C295" s="179"/>
      <c r="D295" s="179"/>
      <c r="E295" s="242"/>
      <c r="F295" s="179"/>
      <c r="G295" s="179"/>
      <c r="H295" s="179"/>
      <c r="I295" s="179"/>
      <c r="J295" s="179"/>
      <c r="K295" s="179"/>
      <c r="L295" s="179"/>
      <c r="M295" s="179"/>
      <c r="N295" s="179"/>
      <c r="O295" s="179"/>
      <c r="P295" s="179"/>
      <c r="Q295" s="179"/>
      <c r="R295" s="179"/>
      <c r="S295" s="179"/>
      <c r="T295" s="179"/>
      <c r="U295" s="179"/>
      <c r="V295" s="179"/>
      <c r="W295" s="179"/>
      <c r="X295" s="179"/>
      <c r="Y295" s="179"/>
      <c r="Z295" s="179"/>
      <c r="AB295" s="179"/>
      <c r="AC295" s="179"/>
      <c r="AF295" s="179"/>
      <c r="AG295" s="179"/>
      <c r="AJ295" s="179"/>
      <c r="AK295" s="179"/>
      <c r="AN295" s="179"/>
      <c r="AO295" s="179"/>
      <c r="AR295" s="179"/>
      <c r="AS295" s="179"/>
      <c r="AV295" s="179"/>
      <c r="AW295" s="179"/>
      <c r="AZ295" s="179"/>
      <c r="BA295" s="179"/>
      <c r="BD295" s="179"/>
      <c r="BE295" s="179"/>
      <c r="BH295" s="179"/>
      <c r="BI295" s="179"/>
      <c r="BL295" s="179"/>
      <c r="BM295" s="179"/>
      <c r="BP295" s="179"/>
      <c r="BQ295" s="179"/>
      <c r="BT295" s="179"/>
      <c r="BU295" s="179"/>
      <c r="BX295" s="179"/>
      <c r="BY295" s="179"/>
      <c r="CB295" s="179"/>
      <c r="CC295" s="179"/>
      <c r="CF295" s="179"/>
      <c r="CG295" s="179"/>
      <c r="CJ295" s="179"/>
      <c r="CK295" s="179"/>
      <c r="CN295" s="179"/>
      <c r="CO295" s="179"/>
      <c r="CR295" s="179"/>
      <c r="CS295" s="179"/>
      <c r="CV295" s="179"/>
      <c r="CW295" s="179"/>
      <c r="CX295" s="156"/>
      <c r="CY295" s="156"/>
      <c r="CZ295" s="156"/>
      <c r="DA295" s="156"/>
      <c r="DB295" s="156"/>
      <c r="DC295" s="156"/>
      <c r="DD295" s="156"/>
    </row>
    <row r="296" spans="1:108" s="243" customFormat="1" x14ac:dyDescent="0.2">
      <c r="A296" s="179"/>
      <c r="B296" s="179"/>
      <c r="C296" s="179"/>
      <c r="D296" s="179"/>
      <c r="E296" s="242"/>
      <c r="F296" s="179"/>
      <c r="G296" s="179"/>
      <c r="H296" s="179"/>
      <c r="I296" s="179"/>
      <c r="J296" s="179"/>
      <c r="K296" s="179"/>
      <c r="L296" s="179"/>
      <c r="M296" s="179"/>
      <c r="N296" s="179"/>
      <c r="O296" s="179"/>
      <c r="P296" s="179"/>
      <c r="Q296" s="179"/>
      <c r="R296" s="179"/>
      <c r="S296" s="179"/>
      <c r="T296" s="179"/>
      <c r="U296" s="179"/>
      <c r="V296" s="179"/>
      <c r="W296" s="179"/>
      <c r="X296" s="179"/>
      <c r="Y296" s="179"/>
      <c r="Z296" s="179"/>
      <c r="AB296" s="179"/>
      <c r="AC296" s="179"/>
      <c r="AF296" s="179"/>
      <c r="AG296" s="179"/>
      <c r="AJ296" s="179"/>
      <c r="AK296" s="179"/>
      <c r="AN296" s="179"/>
      <c r="AO296" s="179"/>
      <c r="AR296" s="179"/>
      <c r="AS296" s="179"/>
      <c r="AV296" s="179"/>
      <c r="AW296" s="179"/>
      <c r="AZ296" s="179"/>
      <c r="BA296" s="179"/>
      <c r="BD296" s="179"/>
      <c r="BE296" s="179"/>
      <c r="BH296" s="179"/>
      <c r="BI296" s="179"/>
      <c r="BL296" s="179"/>
      <c r="BM296" s="179"/>
      <c r="BP296" s="179"/>
      <c r="BQ296" s="179"/>
      <c r="BT296" s="179"/>
      <c r="BU296" s="179"/>
      <c r="BX296" s="179"/>
      <c r="BY296" s="179"/>
      <c r="CB296" s="179"/>
      <c r="CC296" s="179"/>
      <c r="CF296" s="179"/>
      <c r="CG296" s="179"/>
      <c r="CJ296" s="179"/>
      <c r="CK296" s="179"/>
      <c r="CN296" s="179"/>
      <c r="CO296" s="179"/>
      <c r="CR296" s="179"/>
      <c r="CS296" s="179"/>
      <c r="CV296" s="179"/>
      <c r="CW296" s="179"/>
      <c r="CX296" s="156"/>
      <c r="CY296" s="156"/>
      <c r="CZ296" s="156"/>
      <c r="DA296" s="156"/>
      <c r="DB296" s="156"/>
      <c r="DC296" s="156"/>
      <c r="DD296" s="156"/>
    </row>
    <row r="297" spans="1:108" s="243" customFormat="1" x14ac:dyDescent="0.2">
      <c r="A297" s="179"/>
      <c r="B297" s="179"/>
      <c r="C297" s="179"/>
      <c r="D297" s="179"/>
      <c r="E297" s="242"/>
      <c r="F297" s="179"/>
      <c r="G297" s="179"/>
      <c r="H297" s="179"/>
      <c r="I297" s="179"/>
      <c r="J297" s="179"/>
      <c r="K297" s="179"/>
      <c r="L297" s="179"/>
      <c r="M297" s="179"/>
      <c r="N297" s="179"/>
      <c r="O297" s="179"/>
      <c r="P297" s="179"/>
      <c r="Q297" s="179"/>
      <c r="R297" s="179"/>
      <c r="S297" s="179"/>
      <c r="T297" s="179"/>
      <c r="U297" s="179"/>
      <c r="V297" s="179"/>
      <c r="W297" s="179"/>
      <c r="X297" s="179"/>
      <c r="Y297" s="179"/>
      <c r="Z297" s="179"/>
      <c r="AB297" s="179"/>
      <c r="AC297" s="179"/>
      <c r="AF297" s="179"/>
      <c r="AG297" s="179"/>
      <c r="AJ297" s="179"/>
      <c r="AK297" s="179"/>
      <c r="AN297" s="179"/>
      <c r="AO297" s="179"/>
      <c r="AR297" s="179"/>
      <c r="AS297" s="179"/>
      <c r="AV297" s="179"/>
      <c r="AW297" s="179"/>
      <c r="AZ297" s="179"/>
      <c r="BA297" s="179"/>
      <c r="BD297" s="179"/>
      <c r="BE297" s="179"/>
      <c r="BH297" s="179"/>
      <c r="BI297" s="179"/>
      <c r="BL297" s="179"/>
      <c r="BM297" s="179"/>
      <c r="BP297" s="179"/>
      <c r="BQ297" s="179"/>
      <c r="BT297" s="179"/>
      <c r="BU297" s="179"/>
      <c r="BX297" s="179"/>
      <c r="BY297" s="179"/>
      <c r="CB297" s="179"/>
      <c r="CC297" s="179"/>
      <c r="CF297" s="179"/>
      <c r="CG297" s="179"/>
      <c r="CJ297" s="179"/>
      <c r="CK297" s="179"/>
      <c r="CN297" s="179"/>
      <c r="CO297" s="179"/>
      <c r="CR297" s="179"/>
      <c r="CS297" s="179"/>
      <c r="CV297" s="179"/>
      <c r="CW297" s="179"/>
      <c r="CX297" s="156"/>
      <c r="CY297" s="156"/>
      <c r="CZ297" s="156"/>
      <c r="DA297" s="156"/>
      <c r="DB297" s="156"/>
      <c r="DC297" s="156"/>
      <c r="DD297" s="156"/>
    </row>
    <row r="298" spans="1:108" s="243" customFormat="1" x14ac:dyDescent="0.2">
      <c r="A298" s="179"/>
      <c r="B298" s="179"/>
      <c r="C298" s="179"/>
      <c r="D298" s="179"/>
      <c r="E298" s="242"/>
      <c r="F298" s="179"/>
      <c r="G298" s="179"/>
      <c r="H298" s="179"/>
      <c r="I298" s="179"/>
      <c r="J298" s="179"/>
      <c r="K298" s="179"/>
      <c r="L298" s="179"/>
      <c r="M298" s="179"/>
      <c r="N298" s="179"/>
      <c r="O298" s="179"/>
      <c r="P298" s="179"/>
      <c r="Q298" s="179"/>
      <c r="R298" s="179"/>
      <c r="S298" s="179"/>
      <c r="T298" s="179"/>
      <c r="U298" s="179"/>
      <c r="V298" s="179"/>
      <c r="W298" s="179"/>
      <c r="X298" s="179"/>
      <c r="Y298" s="179"/>
      <c r="Z298" s="179"/>
      <c r="AB298" s="179"/>
      <c r="AC298" s="179"/>
      <c r="AF298" s="179"/>
      <c r="AG298" s="179"/>
      <c r="AJ298" s="179"/>
      <c r="AK298" s="179"/>
      <c r="AN298" s="179"/>
      <c r="AO298" s="179"/>
      <c r="AR298" s="179"/>
      <c r="AS298" s="179"/>
      <c r="AV298" s="179"/>
      <c r="AW298" s="179"/>
      <c r="AZ298" s="179"/>
      <c r="BA298" s="179"/>
      <c r="BD298" s="179"/>
      <c r="BE298" s="179"/>
      <c r="BH298" s="179"/>
      <c r="BI298" s="179"/>
      <c r="BL298" s="179"/>
      <c r="BM298" s="179"/>
      <c r="BP298" s="179"/>
      <c r="BQ298" s="179"/>
      <c r="BT298" s="179"/>
      <c r="BU298" s="179"/>
      <c r="BX298" s="179"/>
      <c r="BY298" s="179"/>
      <c r="CB298" s="179"/>
      <c r="CC298" s="179"/>
      <c r="CF298" s="179"/>
      <c r="CG298" s="179"/>
      <c r="CJ298" s="179"/>
      <c r="CK298" s="179"/>
      <c r="CN298" s="179"/>
      <c r="CO298" s="179"/>
      <c r="CR298" s="179"/>
      <c r="CS298" s="179"/>
      <c r="CV298" s="179"/>
      <c r="CW298" s="179"/>
      <c r="CX298" s="156"/>
      <c r="CY298" s="156"/>
      <c r="CZ298" s="156"/>
      <c r="DA298" s="156"/>
      <c r="DB298" s="156"/>
      <c r="DC298" s="156"/>
      <c r="DD298" s="156"/>
    </row>
    <row r="299" spans="1:108" s="243" customFormat="1" x14ac:dyDescent="0.2">
      <c r="A299" s="179"/>
      <c r="B299" s="179"/>
      <c r="C299" s="179"/>
      <c r="D299" s="179"/>
      <c r="E299" s="242"/>
      <c r="F299" s="179"/>
      <c r="G299" s="179"/>
      <c r="H299" s="179"/>
      <c r="I299" s="179"/>
      <c r="J299" s="179"/>
      <c r="K299" s="179"/>
      <c r="L299" s="179"/>
      <c r="M299" s="179"/>
      <c r="N299" s="179"/>
      <c r="O299" s="179"/>
      <c r="P299" s="179"/>
      <c r="Q299" s="179"/>
      <c r="R299" s="179"/>
      <c r="S299" s="179"/>
      <c r="T299" s="179"/>
      <c r="U299" s="179"/>
      <c r="V299" s="179"/>
      <c r="W299" s="179"/>
      <c r="X299" s="179"/>
      <c r="Y299" s="179"/>
      <c r="Z299" s="179"/>
      <c r="AB299" s="179"/>
      <c r="AC299" s="179"/>
      <c r="AF299" s="179"/>
      <c r="AG299" s="179"/>
      <c r="AJ299" s="179"/>
      <c r="AK299" s="179"/>
      <c r="AN299" s="179"/>
      <c r="AO299" s="179"/>
      <c r="AR299" s="179"/>
      <c r="AS299" s="179"/>
      <c r="AV299" s="179"/>
      <c r="AW299" s="179"/>
      <c r="AZ299" s="179"/>
      <c r="BA299" s="179"/>
      <c r="BD299" s="179"/>
      <c r="BE299" s="179"/>
      <c r="BH299" s="179"/>
      <c r="BI299" s="179"/>
      <c r="BL299" s="179"/>
      <c r="BM299" s="179"/>
      <c r="BP299" s="179"/>
      <c r="BQ299" s="179"/>
      <c r="BT299" s="179"/>
      <c r="BU299" s="179"/>
      <c r="BX299" s="179"/>
      <c r="BY299" s="179"/>
      <c r="CB299" s="179"/>
      <c r="CC299" s="179"/>
      <c r="CF299" s="179"/>
      <c r="CG299" s="179"/>
      <c r="CJ299" s="179"/>
      <c r="CK299" s="179"/>
      <c r="CN299" s="179"/>
      <c r="CO299" s="179"/>
      <c r="CR299" s="179"/>
      <c r="CS299" s="179"/>
      <c r="CV299" s="179"/>
      <c r="CW299" s="179"/>
      <c r="CX299" s="156"/>
      <c r="CY299" s="156"/>
      <c r="CZ299" s="156"/>
      <c r="DA299" s="156"/>
      <c r="DB299" s="156"/>
      <c r="DC299" s="156"/>
      <c r="DD299" s="156"/>
    </row>
    <row r="300" spans="1:108" s="243" customFormat="1" x14ac:dyDescent="0.2">
      <c r="A300" s="179"/>
      <c r="B300" s="179"/>
      <c r="C300" s="179"/>
      <c r="D300" s="179"/>
      <c r="E300" s="242"/>
      <c r="F300" s="179"/>
      <c r="G300" s="179"/>
      <c r="H300" s="179"/>
      <c r="I300" s="179"/>
      <c r="J300" s="179"/>
      <c r="K300" s="179"/>
      <c r="L300" s="179"/>
      <c r="M300" s="179"/>
      <c r="N300" s="179"/>
      <c r="O300" s="179"/>
      <c r="P300" s="179"/>
      <c r="Q300" s="179"/>
      <c r="R300" s="179"/>
      <c r="S300" s="179"/>
      <c r="T300" s="179"/>
      <c r="U300" s="179"/>
      <c r="V300" s="179"/>
      <c r="W300" s="179"/>
      <c r="X300" s="179"/>
      <c r="Y300" s="179"/>
      <c r="Z300" s="179"/>
      <c r="AB300" s="179"/>
      <c r="AC300" s="179"/>
      <c r="AF300" s="179"/>
      <c r="AG300" s="179"/>
      <c r="AJ300" s="179"/>
      <c r="AK300" s="179"/>
      <c r="AN300" s="179"/>
      <c r="AO300" s="179"/>
      <c r="AR300" s="179"/>
      <c r="AS300" s="179"/>
      <c r="AV300" s="179"/>
      <c r="AW300" s="179"/>
      <c r="AZ300" s="179"/>
      <c r="BA300" s="179"/>
      <c r="BD300" s="179"/>
      <c r="BE300" s="179"/>
      <c r="BH300" s="179"/>
      <c r="BI300" s="179"/>
      <c r="BL300" s="179"/>
      <c r="BM300" s="179"/>
      <c r="BP300" s="179"/>
      <c r="BQ300" s="179"/>
      <c r="BT300" s="179"/>
      <c r="BU300" s="179"/>
      <c r="BX300" s="179"/>
      <c r="BY300" s="179"/>
      <c r="CB300" s="179"/>
      <c r="CC300" s="179"/>
      <c r="CF300" s="179"/>
      <c r="CG300" s="179"/>
      <c r="CJ300" s="179"/>
      <c r="CK300" s="179"/>
      <c r="CN300" s="179"/>
      <c r="CO300" s="179"/>
      <c r="CR300" s="179"/>
      <c r="CS300" s="179"/>
      <c r="CV300" s="179"/>
      <c r="CW300" s="179"/>
      <c r="CX300" s="156"/>
      <c r="CY300" s="156"/>
      <c r="CZ300" s="156"/>
      <c r="DA300" s="156"/>
      <c r="DB300" s="156"/>
      <c r="DC300" s="156"/>
      <c r="DD300" s="156"/>
    </row>
    <row r="301" spans="1:108" s="243" customFormat="1" x14ac:dyDescent="0.2">
      <c r="A301" s="179"/>
      <c r="B301" s="179"/>
      <c r="C301" s="179"/>
      <c r="D301" s="179"/>
      <c r="E301" s="242"/>
      <c r="F301" s="179"/>
      <c r="G301" s="179"/>
      <c r="H301" s="179"/>
      <c r="I301" s="179"/>
      <c r="J301" s="179"/>
      <c r="K301" s="179"/>
      <c r="L301" s="179"/>
      <c r="M301" s="179"/>
      <c r="N301" s="179"/>
      <c r="O301" s="179"/>
      <c r="P301" s="179"/>
      <c r="Q301" s="179"/>
      <c r="R301" s="179"/>
      <c r="S301" s="179"/>
      <c r="T301" s="179"/>
      <c r="U301" s="179"/>
      <c r="V301" s="179"/>
      <c r="W301" s="179"/>
      <c r="X301" s="179"/>
      <c r="Y301" s="179"/>
      <c r="Z301" s="179"/>
      <c r="AB301" s="179"/>
      <c r="AC301" s="179"/>
      <c r="AF301" s="179"/>
      <c r="AG301" s="179"/>
      <c r="AJ301" s="179"/>
      <c r="AK301" s="179"/>
      <c r="AN301" s="179"/>
      <c r="AO301" s="179"/>
      <c r="AR301" s="179"/>
      <c r="AS301" s="179"/>
      <c r="AV301" s="179"/>
      <c r="AW301" s="179"/>
      <c r="AZ301" s="179"/>
      <c r="BA301" s="179"/>
      <c r="BD301" s="179"/>
      <c r="BE301" s="179"/>
      <c r="BH301" s="179"/>
      <c r="BI301" s="179"/>
      <c r="BL301" s="179"/>
      <c r="BM301" s="179"/>
      <c r="BP301" s="179"/>
      <c r="BQ301" s="179"/>
      <c r="BT301" s="179"/>
      <c r="BU301" s="179"/>
      <c r="BX301" s="179"/>
      <c r="BY301" s="179"/>
      <c r="CB301" s="179"/>
      <c r="CC301" s="179"/>
      <c r="CF301" s="179"/>
      <c r="CG301" s="179"/>
      <c r="CJ301" s="179"/>
      <c r="CK301" s="179"/>
      <c r="CN301" s="179"/>
      <c r="CO301" s="179"/>
      <c r="CR301" s="179"/>
      <c r="CS301" s="179"/>
      <c r="CV301" s="179"/>
      <c r="CW301" s="179"/>
      <c r="CX301" s="156"/>
      <c r="CY301" s="156"/>
      <c r="CZ301" s="156"/>
      <c r="DA301" s="156"/>
      <c r="DB301" s="156"/>
      <c r="DC301" s="156"/>
      <c r="DD301" s="156"/>
    </row>
    <row r="302" spans="1:108" s="243" customFormat="1" x14ac:dyDescent="0.2">
      <c r="A302" s="179"/>
      <c r="B302" s="179"/>
      <c r="C302" s="179"/>
      <c r="D302" s="179"/>
      <c r="E302" s="242"/>
      <c r="F302" s="179"/>
      <c r="G302" s="179"/>
      <c r="H302" s="179"/>
      <c r="I302" s="179"/>
      <c r="J302" s="179"/>
      <c r="K302" s="179"/>
      <c r="L302" s="179"/>
      <c r="M302" s="179"/>
      <c r="N302" s="179"/>
      <c r="O302" s="179"/>
      <c r="P302" s="179"/>
      <c r="Q302" s="179"/>
      <c r="R302" s="179"/>
      <c r="S302" s="179"/>
      <c r="T302" s="179"/>
      <c r="U302" s="179"/>
      <c r="V302" s="179"/>
      <c r="W302" s="179"/>
      <c r="X302" s="179"/>
      <c r="Y302" s="179"/>
      <c r="Z302" s="179"/>
      <c r="AB302" s="179"/>
      <c r="AC302" s="179"/>
      <c r="AF302" s="179"/>
      <c r="AG302" s="179"/>
      <c r="AJ302" s="179"/>
      <c r="AK302" s="179"/>
      <c r="AN302" s="179"/>
      <c r="AO302" s="179"/>
      <c r="AR302" s="179"/>
      <c r="AS302" s="179"/>
      <c r="AV302" s="179"/>
      <c r="AW302" s="179"/>
      <c r="AZ302" s="179"/>
      <c r="BA302" s="179"/>
      <c r="BD302" s="179"/>
      <c r="BE302" s="179"/>
      <c r="BH302" s="179"/>
      <c r="BI302" s="179"/>
      <c r="BL302" s="179"/>
      <c r="BM302" s="179"/>
      <c r="BP302" s="179"/>
      <c r="BQ302" s="179"/>
      <c r="BT302" s="179"/>
      <c r="BU302" s="179"/>
      <c r="BX302" s="179"/>
      <c r="BY302" s="179"/>
      <c r="CB302" s="179"/>
      <c r="CC302" s="179"/>
      <c r="CF302" s="179"/>
      <c r="CG302" s="179"/>
      <c r="CJ302" s="179"/>
      <c r="CK302" s="179"/>
      <c r="CN302" s="179"/>
      <c r="CO302" s="179"/>
      <c r="CR302" s="179"/>
      <c r="CS302" s="179"/>
      <c r="CV302" s="179"/>
      <c r="CW302" s="179"/>
      <c r="CX302" s="156"/>
      <c r="CY302" s="156"/>
      <c r="CZ302" s="156"/>
      <c r="DA302" s="156"/>
      <c r="DB302" s="156"/>
      <c r="DC302" s="156"/>
      <c r="DD302" s="156"/>
    </row>
    <row r="303" spans="1:108" s="243" customFormat="1" x14ac:dyDescent="0.2">
      <c r="A303" s="179"/>
      <c r="B303" s="179"/>
      <c r="C303" s="179"/>
      <c r="D303" s="179"/>
      <c r="E303" s="242"/>
      <c r="F303" s="179"/>
      <c r="G303" s="179"/>
      <c r="H303" s="179"/>
      <c r="I303" s="179"/>
      <c r="J303" s="179"/>
      <c r="K303" s="179"/>
      <c r="L303" s="179"/>
      <c r="M303" s="179"/>
      <c r="N303" s="179"/>
      <c r="O303" s="179"/>
      <c r="P303" s="179"/>
      <c r="Q303" s="179"/>
      <c r="R303" s="179"/>
      <c r="S303" s="179"/>
      <c r="T303" s="179"/>
      <c r="U303" s="179"/>
      <c r="V303" s="179"/>
      <c r="W303" s="179"/>
      <c r="X303" s="179"/>
      <c r="Y303" s="179"/>
      <c r="Z303" s="179"/>
      <c r="AB303" s="179"/>
      <c r="AC303" s="179"/>
      <c r="AF303" s="179"/>
      <c r="AG303" s="179"/>
      <c r="AJ303" s="179"/>
      <c r="AK303" s="179"/>
      <c r="AN303" s="179"/>
      <c r="AO303" s="179"/>
      <c r="AR303" s="179"/>
      <c r="AS303" s="179"/>
      <c r="AV303" s="179"/>
      <c r="AW303" s="179"/>
      <c r="AZ303" s="179"/>
      <c r="BA303" s="179"/>
      <c r="BD303" s="179"/>
      <c r="BE303" s="179"/>
      <c r="BH303" s="179"/>
      <c r="BI303" s="179"/>
      <c r="BL303" s="179"/>
      <c r="BM303" s="179"/>
      <c r="BP303" s="179"/>
      <c r="BQ303" s="179"/>
      <c r="BT303" s="179"/>
      <c r="BU303" s="179"/>
      <c r="BX303" s="179"/>
      <c r="BY303" s="179"/>
      <c r="CB303" s="179"/>
      <c r="CC303" s="179"/>
      <c r="CF303" s="179"/>
      <c r="CG303" s="179"/>
      <c r="CJ303" s="179"/>
      <c r="CK303" s="179"/>
      <c r="CN303" s="179"/>
      <c r="CO303" s="179"/>
      <c r="CR303" s="179"/>
      <c r="CS303" s="179"/>
      <c r="CV303" s="179"/>
      <c r="CW303" s="179"/>
      <c r="CX303" s="156"/>
      <c r="CY303" s="156"/>
      <c r="CZ303" s="156"/>
      <c r="DA303" s="156"/>
      <c r="DB303" s="156"/>
      <c r="DC303" s="156"/>
      <c r="DD303" s="156"/>
    </row>
    <row r="304" spans="1:108" s="243" customFormat="1" x14ac:dyDescent="0.2">
      <c r="A304" s="179"/>
      <c r="B304" s="179"/>
      <c r="C304" s="179"/>
      <c r="D304" s="179"/>
      <c r="E304" s="242"/>
      <c r="F304" s="179"/>
      <c r="G304" s="179"/>
      <c r="H304" s="179"/>
      <c r="I304" s="179"/>
      <c r="J304" s="179"/>
      <c r="K304" s="179"/>
      <c r="L304" s="179"/>
      <c r="M304" s="179"/>
      <c r="N304" s="179"/>
      <c r="O304" s="179"/>
      <c r="P304" s="179"/>
      <c r="Q304" s="179"/>
      <c r="R304" s="179"/>
      <c r="S304" s="179"/>
      <c r="T304" s="179"/>
      <c r="U304" s="179"/>
      <c r="V304" s="179"/>
      <c r="W304" s="179"/>
      <c r="X304" s="179"/>
      <c r="Y304" s="179"/>
      <c r="Z304" s="179"/>
      <c r="AB304" s="179"/>
      <c r="AC304" s="179"/>
      <c r="AF304" s="179"/>
      <c r="AG304" s="179"/>
      <c r="AJ304" s="179"/>
      <c r="AK304" s="179"/>
      <c r="AN304" s="179"/>
      <c r="AO304" s="179"/>
      <c r="AR304" s="179"/>
      <c r="AS304" s="179"/>
      <c r="AV304" s="179"/>
      <c r="AW304" s="179"/>
      <c r="AZ304" s="179"/>
      <c r="BA304" s="179"/>
      <c r="BD304" s="179"/>
      <c r="BE304" s="179"/>
      <c r="BH304" s="179"/>
      <c r="BI304" s="179"/>
      <c r="BL304" s="179"/>
      <c r="BM304" s="179"/>
      <c r="BP304" s="179"/>
      <c r="BQ304" s="179"/>
      <c r="BT304" s="179"/>
      <c r="BU304" s="179"/>
      <c r="BX304" s="179"/>
      <c r="BY304" s="179"/>
      <c r="CB304" s="179"/>
      <c r="CC304" s="179"/>
      <c r="CF304" s="179"/>
      <c r="CG304" s="179"/>
      <c r="CJ304" s="179"/>
      <c r="CK304" s="179"/>
      <c r="CN304" s="179"/>
      <c r="CO304" s="179"/>
      <c r="CR304" s="179"/>
      <c r="CS304" s="179"/>
      <c r="CV304" s="179"/>
      <c r="CW304" s="179"/>
      <c r="CX304" s="156"/>
      <c r="CY304" s="156"/>
      <c r="CZ304" s="156"/>
      <c r="DA304" s="156"/>
      <c r="DB304" s="156"/>
      <c r="DC304" s="156"/>
      <c r="DD304" s="156"/>
    </row>
    <row r="305" spans="1:108" s="243" customFormat="1" x14ac:dyDescent="0.2">
      <c r="A305" s="179"/>
      <c r="B305" s="179"/>
      <c r="C305" s="179"/>
      <c r="D305" s="179"/>
      <c r="E305" s="242"/>
      <c r="F305" s="179"/>
      <c r="G305" s="179"/>
      <c r="H305" s="179"/>
      <c r="I305" s="179"/>
      <c r="J305" s="179"/>
      <c r="K305" s="179"/>
      <c r="L305" s="179"/>
      <c r="M305" s="179"/>
      <c r="N305" s="179"/>
      <c r="O305" s="179"/>
      <c r="P305" s="179"/>
      <c r="Q305" s="179"/>
      <c r="R305" s="179"/>
      <c r="S305" s="179"/>
      <c r="T305" s="179"/>
      <c r="U305" s="179"/>
      <c r="V305" s="179"/>
      <c r="W305" s="179"/>
      <c r="X305" s="179"/>
      <c r="Y305" s="179"/>
      <c r="Z305" s="179"/>
      <c r="AB305" s="179"/>
      <c r="AC305" s="179"/>
      <c r="AF305" s="179"/>
      <c r="AG305" s="179"/>
      <c r="AJ305" s="179"/>
      <c r="AK305" s="179"/>
      <c r="AN305" s="179"/>
      <c r="AO305" s="179"/>
      <c r="AR305" s="179"/>
      <c r="AS305" s="179"/>
      <c r="AV305" s="179"/>
      <c r="AW305" s="179"/>
      <c r="AZ305" s="179"/>
      <c r="BA305" s="179"/>
      <c r="BD305" s="179"/>
      <c r="BE305" s="179"/>
      <c r="BH305" s="179"/>
      <c r="BI305" s="179"/>
      <c r="BL305" s="179"/>
      <c r="BM305" s="179"/>
      <c r="BP305" s="179"/>
      <c r="BQ305" s="179"/>
      <c r="BT305" s="179"/>
      <c r="BU305" s="179"/>
      <c r="BX305" s="179"/>
      <c r="BY305" s="179"/>
      <c r="CB305" s="179"/>
      <c r="CC305" s="179"/>
      <c r="CF305" s="179"/>
      <c r="CG305" s="179"/>
      <c r="CJ305" s="179"/>
      <c r="CK305" s="179"/>
      <c r="CN305" s="179"/>
      <c r="CO305" s="179"/>
      <c r="CR305" s="179"/>
      <c r="CS305" s="179"/>
      <c r="CV305" s="179"/>
      <c r="CW305" s="179"/>
      <c r="CX305" s="156"/>
      <c r="CY305" s="156"/>
      <c r="CZ305" s="156"/>
      <c r="DA305" s="156"/>
      <c r="DB305" s="156"/>
      <c r="DC305" s="156"/>
      <c r="DD305" s="156"/>
    </row>
    <row r="306" spans="1:108" s="243" customFormat="1" x14ac:dyDescent="0.2">
      <c r="A306" s="179"/>
      <c r="B306" s="179"/>
      <c r="C306" s="179"/>
      <c r="D306" s="179"/>
      <c r="E306" s="242"/>
      <c r="F306" s="179"/>
      <c r="G306" s="179"/>
      <c r="H306" s="179"/>
      <c r="I306" s="179"/>
      <c r="J306" s="179"/>
      <c r="K306" s="179"/>
      <c r="L306" s="179"/>
      <c r="M306" s="179"/>
      <c r="N306" s="179"/>
      <c r="O306" s="179"/>
      <c r="P306" s="179"/>
      <c r="Q306" s="179"/>
      <c r="R306" s="179"/>
      <c r="S306" s="179"/>
      <c r="T306" s="179"/>
      <c r="U306" s="179"/>
      <c r="V306" s="179"/>
      <c r="W306" s="179"/>
      <c r="X306" s="179"/>
      <c r="Y306" s="179"/>
      <c r="Z306" s="179"/>
      <c r="AB306" s="179"/>
      <c r="AC306" s="179"/>
      <c r="AF306" s="179"/>
      <c r="AG306" s="179"/>
      <c r="AJ306" s="179"/>
      <c r="AK306" s="179"/>
      <c r="AN306" s="179"/>
      <c r="AO306" s="179"/>
      <c r="AR306" s="179"/>
      <c r="AS306" s="179"/>
      <c r="AV306" s="179"/>
      <c r="AW306" s="179"/>
      <c r="AZ306" s="179"/>
      <c r="BA306" s="179"/>
      <c r="BD306" s="179"/>
      <c r="BE306" s="179"/>
      <c r="BH306" s="179"/>
      <c r="BI306" s="179"/>
      <c r="BL306" s="179"/>
      <c r="BM306" s="179"/>
      <c r="BP306" s="179"/>
      <c r="BQ306" s="179"/>
      <c r="BT306" s="179"/>
      <c r="BU306" s="179"/>
      <c r="BX306" s="179"/>
      <c r="BY306" s="179"/>
      <c r="CB306" s="179"/>
      <c r="CC306" s="179"/>
      <c r="CF306" s="179"/>
      <c r="CG306" s="179"/>
      <c r="CJ306" s="179"/>
      <c r="CK306" s="179"/>
      <c r="CN306" s="179"/>
      <c r="CO306" s="179"/>
      <c r="CR306" s="179"/>
      <c r="CS306" s="179"/>
      <c r="CV306" s="179"/>
      <c r="CW306" s="179"/>
      <c r="CX306" s="156"/>
      <c r="CY306" s="156"/>
      <c r="CZ306" s="156"/>
      <c r="DA306" s="156"/>
      <c r="DB306" s="156"/>
      <c r="DC306" s="156"/>
      <c r="DD306" s="156"/>
    </row>
    <row r="307" spans="1:108" s="243" customFormat="1" x14ac:dyDescent="0.2">
      <c r="A307" s="179"/>
      <c r="B307" s="179"/>
      <c r="C307" s="179"/>
      <c r="D307" s="179"/>
      <c r="E307" s="242"/>
      <c r="F307" s="179"/>
      <c r="G307" s="179"/>
      <c r="H307" s="179"/>
      <c r="I307" s="179"/>
      <c r="J307" s="179"/>
      <c r="K307" s="179"/>
      <c r="L307" s="179"/>
      <c r="M307" s="179"/>
      <c r="N307" s="179"/>
      <c r="O307" s="179"/>
      <c r="P307" s="179"/>
      <c r="Q307" s="179"/>
      <c r="R307" s="179"/>
      <c r="S307" s="179"/>
      <c r="T307" s="179"/>
      <c r="U307" s="179"/>
      <c r="V307" s="179"/>
      <c r="W307" s="179"/>
      <c r="X307" s="179"/>
      <c r="Y307" s="179"/>
      <c r="Z307" s="179"/>
      <c r="AB307" s="179"/>
      <c r="AC307" s="179"/>
      <c r="AF307" s="179"/>
      <c r="AG307" s="179"/>
      <c r="AJ307" s="179"/>
      <c r="AK307" s="179"/>
      <c r="AN307" s="179"/>
      <c r="AO307" s="179"/>
      <c r="AR307" s="179"/>
      <c r="AS307" s="179"/>
      <c r="AV307" s="179"/>
      <c r="AW307" s="179"/>
      <c r="AZ307" s="179"/>
      <c r="BA307" s="179"/>
      <c r="BD307" s="179"/>
      <c r="BE307" s="179"/>
      <c r="BH307" s="179"/>
      <c r="BI307" s="179"/>
      <c r="BL307" s="179"/>
      <c r="BM307" s="179"/>
      <c r="BP307" s="179"/>
      <c r="BQ307" s="179"/>
      <c r="BT307" s="179"/>
      <c r="BU307" s="179"/>
      <c r="BX307" s="179"/>
      <c r="BY307" s="179"/>
      <c r="CB307" s="179"/>
      <c r="CC307" s="179"/>
      <c r="CF307" s="179"/>
      <c r="CG307" s="179"/>
      <c r="CJ307" s="179"/>
      <c r="CK307" s="179"/>
      <c r="CN307" s="179"/>
      <c r="CO307" s="179"/>
      <c r="CR307" s="179"/>
      <c r="CS307" s="179"/>
      <c r="CV307" s="179"/>
      <c r="CW307" s="179"/>
      <c r="CX307" s="156"/>
      <c r="CY307" s="156"/>
      <c r="CZ307" s="156"/>
      <c r="DA307" s="156"/>
      <c r="DB307" s="156"/>
      <c r="DC307" s="156"/>
      <c r="DD307" s="156"/>
    </row>
    <row r="308" spans="1:108" s="243" customFormat="1" x14ac:dyDescent="0.2">
      <c r="A308" s="179"/>
      <c r="B308" s="179"/>
      <c r="C308" s="179"/>
      <c r="D308" s="179"/>
      <c r="E308" s="242"/>
      <c r="F308" s="179"/>
      <c r="G308" s="179"/>
      <c r="H308" s="179"/>
      <c r="I308" s="179"/>
      <c r="J308" s="179"/>
      <c r="K308" s="179"/>
      <c r="L308" s="179"/>
      <c r="M308" s="179"/>
      <c r="N308" s="179"/>
      <c r="O308" s="179"/>
      <c r="P308" s="179"/>
      <c r="Q308" s="179"/>
      <c r="R308" s="179"/>
      <c r="S308" s="179"/>
      <c r="T308" s="179"/>
      <c r="U308" s="179"/>
      <c r="V308" s="179"/>
      <c r="W308" s="179"/>
      <c r="X308" s="179"/>
      <c r="Y308" s="179"/>
      <c r="Z308" s="179"/>
      <c r="AB308" s="179"/>
      <c r="AC308" s="179"/>
      <c r="AF308" s="179"/>
      <c r="AG308" s="179"/>
      <c r="AJ308" s="179"/>
      <c r="AK308" s="179"/>
      <c r="AN308" s="179"/>
      <c r="AO308" s="179"/>
      <c r="AR308" s="179"/>
      <c r="AS308" s="179"/>
      <c r="AV308" s="179"/>
      <c r="AW308" s="179"/>
      <c r="AZ308" s="179"/>
      <c r="BA308" s="179"/>
      <c r="BD308" s="179"/>
      <c r="BE308" s="179"/>
      <c r="BH308" s="179"/>
      <c r="BI308" s="179"/>
      <c r="BL308" s="179"/>
      <c r="BM308" s="179"/>
      <c r="BP308" s="179"/>
      <c r="BQ308" s="179"/>
      <c r="BT308" s="179"/>
      <c r="BU308" s="179"/>
      <c r="BX308" s="179"/>
      <c r="BY308" s="179"/>
      <c r="CB308" s="179"/>
      <c r="CC308" s="179"/>
      <c r="CF308" s="179"/>
      <c r="CG308" s="179"/>
      <c r="CJ308" s="179"/>
      <c r="CK308" s="179"/>
      <c r="CN308" s="179"/>
      <c r="CO308" s="179"/>
      <c r="CR308" s="179"/>
      <c r="CS308" s="179"/>
      <c r="CV308" s="179"/>
      <c r="CW308" s="179"/>
      <c r="CX308" s="156"/>
      <c r="CY308" s="156"/>
      <c r="CZ308" s="156"/>
      <c r="DA308" s="156"/>
      <c r="DB308" s="156"/>
      <c r="DC308" s="156"/>
      <c r="DD308" s="156"/>
    </row>
    <row r="309" spans="1:108" s="243" customFormat="1" x14ac:dyDescent="0.2">
      <c r="A309" s="179"/>
      <c r="B309" s="179"/>
      <c r="C309" s="179"/>
      <c r="D309" s="179"/>
      <c r="E309" s="242"/>
      <c r="F309" s="179"/>
      <c r="G309" s="179"/>
      <c r="H309" s="179"/>
      <c r="I309" s="179"/>
      <c r="J309" s="179"/>
      <c r="K309" s="179"/>
      <c r="L309" s="179"/>
      <c r="M309" s="179"/>
      <c r="N309" s="179"/>
      <c r="O309" s="179"/>
      <c r="P309" s="179"/>
      <c r="Q309" s="179"/>
      <c r="R309" s="179"/>
      <c r="S309" s="179"/>
      <c r="T309" s="179"/>
      <c r="U309" s="179"/>
      <c r="V309" s="179"/>
      <c r="W309" s="179"/>
      <c r="X309" s="179"/>
      <c r="Y309" s="179"/>
      <c r="Z309" s="179"/>
      <c r="AB309" s="179"/>
      <c r="AC309" s="179"/>
      <c r="AF309" s="179"/>
      <c r="AG309" s="179"/>
      <c r="AJ309" s="179"/>
      <c r="AK309" s="179"/>
      <c r="AN309" s="179"/>
      <c r="AO309" s="179"/>
      <c r="AR309" s="179"/>
      <c r="AS309" s="179"/>
      <c r="AV309" s="179"/>
      <c r="AW309" s="179"/>
      <c r="AZ309" s="179"/>
      <c r="BA309" s="179"/>
      <c r="BD309" s="179"/>
      <c r="BE309" s="179"/>
      <c r="BH309" s="179"/>
      <c r="BI309" s="179"/>
      <c r="BL309" s="179"/>
      <c r="BM309" s="179"/>
      <c r="BP309" s="179"/>
      <c r="BQ309" s="179"/>
      <c r="BT309" s="179"/>
      <c r="BU309" s="179"/>
      <c r="BX309" s="179"/>
      <c r="BY309" s="179"/>
      <c r="CB309" s="179"/>
      <c r="CC309" s="179"/>
      <c r="CF309" s="179"/>
      <c r="CG309" s="179"/>
      <c r="CJ309" s="179"/>
      <c r="CK309" s="179"/>
      <c r="CN309" s="179"/>
      <c r="CO309" s="179"/>
      <c r="CR309" s="179"/>
      <c r="CS309" s="179"/>
      <c r="CV309" s="179"/>
      <c r="CW309" s="179"/>
      <c r="CX309" s="156"/>
      <c r="CY309" s="156"/>
      <c r="CZ309" s="156"/>
      <c r="DA309" s="156"/>
      <c r="DB309" s="156"/>
      <c r="DC309" s="156"/>
      <c r="DD309" s="156"/>
    </row>
    <row r="310" spans="1:108" s="243" customFormat="1" x14ac:dyDescent="0.2">
      <c r="A310" s="179"/>
      <c r="B310" s="179"/>
      <c r="C310" s="179"/>
      <c r="D310" s="179"/>
      <c r="E310" s="242"/>
      <c r="F310" s="179"/>
      <c r="G310" s="179"/>
      <c r="H310" s="179"/>
      <c r="I310" s="179"/>
      <c r="J310" s="179"/>
      <c r="K310" s="179"/>
      <c r="L310" s="179"/>
      <c r="M310" s="179"/>
      <c r="N310" s="179"/>
      <c r="O310" s="179"/>
      <c r="P310" s="179"/>
      <c r="Q310" s="179"/>
      <c r="R310" s="179"/>
      <c r="S310" s="179"/>
      <c r="T310" s="179"/>
      <c r="U310" s="179"/>
      <c r="V310" s="179"/>
      <c r="W310" s="179"/>
      <c r="X310" s="179"/>
      <c r="Y310" s="179"/>
      <c r="Z310" s="179"/>
      <c r="AB310" s="179"/>
      <c r="AC310" s="179"/>
      <c r="AF310" s="179"/>
      <c r="AG310" s="179"/>
      <c r="AJ310" s="179"/>
      <c r="AK310" s="179"/>
      <c r="AN310" s="179"/>
      <c r="AO310" s="179"/>
      <c r="AR310" s="179"/>
      <c r="AS310" s="179"/>
      <c r="AV310" s="179"/>
      <c r="AW310" s="179"/>
      <c r="AZ310" s="179"/>
      <c r="BA310" s="179"/>
      <c r="BD310" s="179"/>
      <c r="BE310" s="179"/>
      <c r="BH310" s="179"/>
      <c r="BI310" s="179"/>
      <c r="BL310" s="179"/>
      <c r="BM310" s="179"/>
      <c r="BP310" s="179"/>
      <c r="BQ310" s="179"/>
      <c r="BT310" s="179"/>
      <c r="BU310" s="179"/>
      <c r="BX310" s="179"/>
      <c r="BY310" s="179"/>
      <c r="CB310" s="179"/>
      <c r="CC310" s="179"/>
      <c r="CF310" s="179"/>
      <c r="CG310" s="179"/>
      <c r="CJ310" s="179"/>
      <c r="CK310" s="179"/>
      <c r="CN310" s="179"/>
      <c r="CO310" s="179"/>
      <c r="CR310" s="179"/>
      <c r="CS310" s="179"/>
      <c r="CV310" s="179"/>
      <c r="CW310" s="179"/>
      <c r="CX310" s="156"/>
      <c r="CY310" s="156"/>
      <c r="CZ310" s="156"/>
      <c r="DA310" s="156"/>
      <c r="DB310" s="156"/>
      <c r="DC310" s="156"/>
      <c r="DD310" s="156"/>
    </row>
    <row r="311" spans="1:108" s="243" customFormat="1" x14ac:dyDescent="0.2">
      <c r="A311" s="179"/>
      <c r="B311" s="179"/>
      <c r="C311" s="179"/>
      <c r="D311" s="179"/>
      <c r="E311" s="242"/>
      <c r="F311" s="179"/>
      <c r="G311" s="179"/>
      <c r="H311" s="179"/>
      <c r="I311" s="179"/>
      <c r="J311" s="179"/>
      <c r="K311" s="179"/>
      <c r="L311" s="179"/>
      <c r="M311" s="179"/>
      <c r="N311" s="179"/>
      <c r="O311" s="179"/>
      <c r="P311" s="179"/>
      <c r="Q311" s="179"/>
      <c r="R311" s="179"/>
      <c r="S311" s="179"/>
      <c r="T311" s="179"/>
      <c r="U311" s="179"/>
      <c r="V311" s="179"/>
      <c r="W311" s="179"/>
      <c r="X311" s="179"/>
      <c r="Y311" s="179"/>
      <c r="Z311" s="179"/>
      <c r="AB311" s="179"/>
      <c r="AC311" s="179"/>
      <c r="AF311" s="179"/>
      <c r="AG311" s="179"/>
      <c r="AJ311" s="179"/>
      <c r="AK311" s="179"/>
      <c r="AN311" s="179"/>
      <c r="AO311" s="179"/>
      <c r="AR311" s="179"/>
      <c r="AS311" s="179"/>
      <c r="AV311" s="179"/>
      <c r="AW311" s="179"/>
      <c r="AZ311" s="179"/>
      <c r="BA311" s="179"/>
      <c r="BD311" s="179"/>
      <c r="BE311" s="179"/>
      <c r="BH311" s="179"/>
      <c r="BI311" s="179"/>
      <c r="BL311" s="179"/>
      <c r="BM311" s="179"/>
      <c r="BP311" s="179"/>
      <c r="BQ311" s="179"/>
      <c r="BT311" s="179"/>
      <c r="BU311" s="179"/>
      <c r="BX311" s="179"/>
      <c r="BY311" s="179"/>
      <c r="CB311" s="179"/>
      <c r="CC311" s="179"/>
      <c r="CF311" s="179"/>
      <c r="CG311" s="179"/>
      <c r="CJ311" s="179"/>
      <c r="CK311" s="179"/>
      <c r="CN311" s="179"/>
      <c r="CO311" s="179"/>
      <c r="CR311" s="179"/>
      <c r="CS311" s="179"/>
      <c r="CV311" s="179"/>
      <c r="CW311" s="179"/>
      <c r="CX311" s="156"/>
      <c r="CY311" s="156"/>
      <c r="CZ311" s="156"/>
      <c r="DA311" s="156"/>
      <c r="DB311" s="156"/>
      <c r="DC311" s="156"/>
      <c r="DD311" s="156"/>
    </row>
    <row r="312" spans="1:108" s="243" customFormat="1" x14ac:dyDescent="0.2">
      <c r="A312" s="179"/>
      <c r="B312" s="179"/>
      <c r="C312" s="179"/>
      <c r="D312" s="179"/>
      <c r="E312" s="242"/>
      <c r="F312" s="179"/>
      <c r="G312" s="179"/>
      <c r="H312" s="179"/>
      <c r="I312" s="179"/>
      <c r="J312" s="179"/>
      <c r="K312" s="179"/>
      <c r="L312" s="179"/>
      <c r="M312" s="179"/>
      <c r="N312" s="179"/>
      <c r="O312" s="179"/>
      <c r="P312" s="179"/>
      <c r="Q312" s="179"/>
      <c r="R312" s="179"/>
      <c r="S312" s="179"/>
      <c r="T312" s="179"/>
      <c r="U312" s="179"/>
      <c r="V312" s="179"/>
      <c r="W312" s="179"/>
      <c r="X312" s="179"/>
      <c r="Y312" s="179"/>
      <c r="Z312" s="179"/>
      <c r="AB312" s="179"/>
      <c r="AC312" s="179"/>
      <c r="AF312" s="179"/>
      <c r="AG312" s="179"/>
      <c r="AJ312" s="179"/>
      <c r="AK312" s="179"/>
      <c r="AN312" s="179"/>
      <c r="AO312" s="179"/>
      <c r="AR312" s="179"/>
      <c r="AS312" s="179"/>
      <c r="AV312" s="179"/>
      <c r="AW312" s="179"/>
      <c r="AZ312" s="179"/>
      <c r="BA312" s="179"/>
      <c r="BD312" s="179"/>
      <c r="BE312" s="179"/>
      <c r="BH312" s="179"/>
      <c r="BI312" s="179"/>
      <c r="BL312" s="179"/>
      <c r="BM312" s="179"/>
      <c r="BP312" s="179"/>
      <c r="BQ312" s="179"/>
      <c r="BT312" s="179"/>
      <c r="BU312" s="179"/>
      <c r="BX312" s="179"/>
      <c r="BY312" s="179"/>
      <c r="CB312" s="179"/>
      <c r="CC312" s="179"/>
      <c r="CF312" s="179"/>
      <c r="CG312" s="179"/>
      <c r="CJ312" s="179"/>
      <c r="CK312" s="179"/>
      <c r="CN312" s="179"/>
      <c r="CO312" s="179"/>
      <c r="CR312" s="179"/>
      <c r="CS312" s="179"/>
      <c r="CV312" s="179"/>
      <c r="CW312" s="179"/>
      <c r="CX312" s="156"/>
      <c r="CY312" s="156"/>
      <c r="CZ312" s="156"/>
      <c r="DA312" s="156"/>
      <c r="DB312" s="156"/>
      <c r="DC312" s="156"/>
      <c r="DD312" s="156"/>
    </row>
    <row r="313" spans="1:108" s="243" customFormat="1" x14ac:dyDescent="0.2">
      <c r="A313" s="179"/>
      <c r="B313" s="179"/>
      <c r="C313" s="179"/>
      <c r="D313" s="179"/>
      <c r="E313" s="242"/>
      <c r="F313" s="179"/>
      <c r="G313" s="179"/>
      <c r="H313" s="179"/>
      <c r="I313" s="179"/>
      <c r="J313" s="179"/>
      <c r="K313" s="179"/>
      <c r="L313" s="179"/>
      <c r="M313" s="179"/>
      <c r="N313" s="179"/>
      <c r="O313" s="179"/>
      <c r="P313" s="179"/>
      <c r="Q313" s="179"/>
      <c r="R313" s="179"/>
      <c r="S313" s="179"/>
      <c r="T313" s="179"/>
      <c r="U313" s="179"/>
      <c r="V313" s="179"/>
      <c r="W313" s="179"/>
      <c r="X313" s="179"/>
      <c r="Y313" s="179"/>
      <c r="Z313" s="179"/>
      <c r="AB313" s="179"/>
      <c r="AC313" s="179"/>
      <c r="AF313" s="179"/>
      <c r="AG313" s="179"/>
      <c r="AJ313" s="179"/>
      <c r="AK313" s="179"/>
      <c r="AN313" s="179"/>
      <c r="AO313" s="179"/>
      <c r="AR313" s="179"/>
      <c r="AS313" s="179"/>
      <c r="AV313" s="179"/>
      <c r="AW313" s="179"/>
      <c r="AZ313" s="179"/>
      <c r="BA313" s="179"/>
      <c r="BD313" s="179"/>
      <c r="BE313" s="179"/>
      <c r="BH313" s="179"/>
      <c r="BI313" s="179"/>
      <c r="BL313" s="179"/>
      <c r="BM313" s="179"/>
      <c r="BP313" s="179"/>
      <c r="BQ313" s="179"/>
      <c r="BT313" s="179"/>
      <c r="BU313" s="179"/>
      <c r="BX313" s="179"/>
      <c r="BY313" s="179"/>
      <c r="CB313" s="179"/>
      <c r="CC313" s="179"/>
      <c r="CF313" s="179"/>
      <c r="CG313" s="179"/>
      <c r="CJ313" s="179"/>
      <c r="CK313" s="179"/>
      <c r="CN313" s="179"/>
      <c r="CO313" s="179"/>
      <c r="CR313" s="179"/>
      <c r="CS313" s="179"/>
      <c r="CV313" s="179"/>
      <c r="CW313" s="179"/>
      <c r="CX313" s="156"/>
      <c r="CY313" s="156"/>
      <c r="CZ313" s="156"/>
      <c r="DA313" s="156"/>
      <c r="DB313" s="156"/>
      <c r="DC313" s="156"/>
      <c r="DD313" s="156"/>
    </row>
    <row r="314" spans="1:108" s="243" customFormat="1" x14ac:dyDescent="0.2">
      <c r="A314" s="179"/>
      <c r="B314" s="179"/>
      <c r="C314" s="179"/>
      <c r="D314" s="179"/>
      <c r="E314" s="242"/>
      <c r="F314" s="179"/>
      <c r="G314" s="179"/>
      <c r="H314" s="179"/>
      <c r="I314" s="179"/>
      <c r="J314" s="179"/>
      <c r="K314" s="179"/>
      <c r="L314" s="179"/>
      <c r="M314" s="179"/>
      <c r="N314" s="179"/>
      <c r="O314" s="179"/>
      <c r="P314" s="179"/>
      <c r="Q314" s="179"/>
      <c r="R314" s="179"/>
      <c r="S314" s="179"/>
      <c r="T314" s="179"/>
      <c r="U314" s="179"/>
      <c r="V314" s="179"/>
      <c r="W314" s="179"/>
      <c r="X314" s="179"/>
      <c r="Y314" s="179"/>
      <c r="Z314" s="179"/>
      <c r="AB314" s="179"/>
      <c r="AC314" s="179"/>
      <c r="AF314" s="179"/>
      <c r="AG314" s="179"/>
      <c r="AJ314" s="179"/>
      <c r="AK314" s="179"/>
      <c r="AN314" s="179"/>
      <c r="AO314" s="179"/>
      <c r="AR314" s="179"/>
      <c r="AS314" s="179"/>
      <c r="AV314" s="179"/>
      <c r="AW314" s="179"/>
      <c r="AZ314" s="179"/>
      <c r="BA314" s="179"/>
      <c r="BD314" s="179"/>
      <c r="BE314" s="179"/>
      <c r="BH314" s="179"/>
      <c r="BI314" s="179"/>
      <c r="BL314" s="179"/>
      <c r="BM314" s="179"/>
      <c r="BP314" s="179"/>
      <c r="BQ314" s="179"/>
      <c r="BT314" s="179"/>
      <c r="BU314" s="179"/>
      <c r="BX314" s="179"/>
      <c r="BY314" s="179"/>
      <c r="CB314" s="179"/>
      <c r="CC314" s="179"/>
      <c r="CF314" s="179"/>
      <c r="CG314" s="179"/>
      <c r="CJ314" s="179"/>
      <c r="CK314" s="179"/>
      <c r="CN314" s="179"/>
      <c r="CO314" s="179"/>
      <c r="CR314" s="179"/>
      <c r="CS314" s="179"/>
      <c r="CV314" s="179"/>
      <c r="CW314" s="179"/>
      <c r="CX314" s="156"/>
      <c r="CY314" s="156"/>
      <c r="CZ314" s="156"/>
      <c r="DA314" s="156"/>
      <c r="DB314" s="156"/>
      <c r="DC314" s="156"/>
      <c r="DD314" s="156"/>
    </row>
    <row r="315" spans="1:108" s="243" customFormat="1" x14ac:dyDescent="0.2">
      <c r="A315" s="179"/>
      <c r="B315" s="179"/>
      <c r="C315" s="179"/>
      <c r="D315" s="179"/>
      <c r="E315" s="242"/>
      <c r="F315" s="179"/>
      <c r="G315" s="179"/>
      <c r="H315" s="179"/>
      <c r="I315" s="179"/>
      <c r="J315" s="179"/>
      <c r="K315" s="179"/>
      <c r="L315" s="179"/>
      <c r="M315" s="179"/>
      <c r="N315" s="179"/>
      <c r="O315" s="179"/>
      <c r="P315" s="179"/>
      <c r="Q315" s="179"/>
      <c r="R315" s="179"/>
      <c r="S315" s="179"/>
      <c r="T315" s="179"/>
      <c r="U315" s="179"/>
      <c r="V315" s="179"/>
      <c r="W315" s="179"/>
      <c r="X315" s="179"/>
      <c r="Y315" s="179"/>
      <c r="Z315" s="179"/>
      <c r="AB315" s="179"/>
      <c r="AC315" s="179"/>
      <c r="AF315" s="179"/>
      <c r="AG315" s="179"/>
      <c r="AJ315" s="179"/>
      <c r="AK315" s="179"/>
      <c r="AN315" s="179"/>
      <c r="AO315" s="179"/>
      <c r="AR315" s="179"/>
      <c r="AS315" s="179"/>
      <c r="AV315" s="179"/>
      <c r="AW315" s="179"/>
      <c r="AZ315" s="179"/>
      <c r="BA315" s="179"/>
      <c r="BD315" s="179"/>
      <c r="BE315" s="179"/>
      <c r="BH315" s="179"/>
      <c r="BI315" s="179"/>
      <c r="BL315" s="179"/>
      <c r="BM315" s="179"/>
      <c r="BP315" s="179"/>
      <c r="BQ315" s="179"/>
      <c r="BT315" s="179"/>
      <c r="BU315" s="179"/>
      <c r="BX315" s="179"/>
      <c r="BY315" s="179"/>
      <c r="CB315" s="179"/>
      <c r="CC315" s="179"/>
      <c r="CF315" s="179"/>
      <c r="CG315" s="179"/>
      <c r="CJ315" s="179"/>
      <c r="CK315" s="179"/>
      <c r="CN315" s="179"/>
      <c r="CO315" s="179"/>
      <c r="CR315" s="179"/>
      <c r="CS315" s="179"/>
      <c r="CV315" s="179"/>
      <c r="CW315" s="179"/>
      <c r="CX315" s="156"/>
      <c r="CY315" s="156"/>
      <c r="CZ315" s="156"/>
      <c r="DA315" s="156"/>
      <c r="DB315" s="156"/>
      <c r="DC315" s="156"/>
      <c r="DD315" s="156"/>
    </row>
    <row r="316" spans="1:108" s="243" customFormat="1" x14ac:dyDescent="0.2">
      <c r="A316" s="179"/>
      <c r="B316" s="179"/>
      <c r="C316" s="179"/>
      <c r="D316" s="179"/>
      <c r="E316" s="242"/>
      <c r="F316" s="179"/>
      <c r="G316" s="179"/>
      <c r="H316" s="179"/>
      <c r="I316" s="179"/>
      <c r="J316" s="179"/>
      <c r="K316" s="179"/>
      <c r="L316" s="179"/>
      <c r="M316" s="179"/>
      <c r="N316" s="179"/>
      <c r="O316" s="179"/>
      <c r="P316" s="179"/>
      <c r="Q316" s="179"/>
      <c r="R316" s="179"/>
      <c r="S316" s="179"/>
      <c r="T316" s="179"/>
      <c r="U316" s="179"/>
      <c r="V316" s="179"/>
      <c r="W316" s="179"/>
      <c r="X316" s="179"/>
      <c r="Y316" s="179"/>
      <c r="Z316" s="179"/>
      <c r="AB316" s="179"/>
      <c r="AC316" s="179"/>
      <c r="AF316" s="179"/>
      <c r="AG316" s="179"/>
      <c r="AJ316" s="179"/>
      <c r="AK316" s="179"/>
      <c r="AN316" s="179"/>
      <c r="AO316" s="179"/>
      <c r="AR316" s="179"/>
      <c r="AS316" s="179"/>
      <c r="AV316" s="179"/>
      <c r="AW316" s="179"/>
      <c r="AZ316" s="179"/>
      <c r="BA316" s="179"/>
      <c r="BD316" s="179"/>
      <c r="BE316" s="179"/>
      <c r="BH316" s="179"/>
      <c r="BI316" s="179"/>
      <c r="BL316" s="179"/>
      <c r="BM316" s="179"/>
      <c r="BP316" s="179"/>
      <c r="BQ316" s="179"/>
      <c r="BT316" s="179"/>
      <c r="BU316" s="179"/>
      <c r="BX316" s="179"/>
      <c r="BY316" s="179"/>
      <c r="CB316" s="179"/>
      <c r="CC316" s="179"/>
      <c r="CF316" s="179"/>
      <c r="CG316" s="179"/>
      <c r="CJ316" s="179"/>
      <c r="CK316" s="179"/>
      <c r="CN316" s="179"/>
      <c r="CO316" s="179"/>
      <c r="CR316" s="179"/>
      <c r="CS316" s="179"/>
      <c r="CV316" s="179"/>
      <c r="CW316" s="179"/>
      <c r="CX316" s="156"/>
      <c r="CY316" s="156"/>
      <c r="CZ316" s="156"/>
      <c r="DA316" s="156"/>
      <c r="DB316" s="156"/>
      <c r="DC316" s="156"/>
      <c r="DD316" s="156"/>
    </row>
    <row r="317" spans="1:108" s="243" customFormat="1" x14ac:dyDescent="0.2">
      <c r="A317" s="179"/>
      <c r="B317" s="179"/>
      <c r="C317" s="179"/>
      <c r="D317" s="179"/>
      <c r="E317" s="242"/>
      <c r="F317" s="179"/>
      <c r="G317" s="179"/>
      <c r="H317" s="179"/>
      <c r="I317" s="179"/>
      <c r="J317" s="179"/>
      <c r="K317" s="179"/>
      <c r="L317" s="179"/>
      <c r="M317" s="179"/>
      <c r="N317" s="179"/>
      <c r="O317" s="179"/>
      <c r="P317" s="179"/>
      <c r="Q317" s="179"/>
      <c r="R317" s="179"/>
      <c r="S317" s="179"/>
      <c r="T317" s="179"/>
      <c r="U317" s="179"/>
      <c r="V317" s="179"/>
      <c r="W317" s="179"/>
      <c r="X317" s="179"/>
      <c r="Y317" s="179"/>
      <c r="Z317" s="179"/>
      <c r="AB317" s="179"/>
      <c r="AC317" s="179"/>
      <c r="AF317" s="179"/>
      <c r="AG317" s="179"/>
      <c r="AJ317" s="179"/>
      <c r="AK317" s="179"/>
      <c r="AN317" s="179"/>
      <c r="AO317" s="179"/>
      <c r="AR317" s="179"/>
      <c r="AS317" s="179"/>
      <c r="AV317" s="179"/>
      <c r="AW317" s="179"/>
      <c r="AZ317" s="179"/>
      <c r="BA317" s="179"/>
      <c r="BD317" s="179"/>
      <c r="BE317" s="179"/>
      <c r="BH317" s="179"/>
      <c r="BI317" s="179"/>
      <c r="BL317" s="179"/>
      <c r="BM317" s="179"/>
      <c r="BP317" s="179"/>
      <c r="BQ317" s="179"/>
      <c r="BT317" s="179"/>
      <c r="BU317" s="179"/>
      <c r="BX317" s="179"/>
      <c r="BY317" s="179"/>
      <c r="CB317" s="179"/>
      <c r="CC317" s="179"/>
      <c r="CF317" s="179"/>
      <c r="CG317" s="179"/>
      <c r="CJ317" s="179"/>
      <c r="CK317" s="179"/>
      <c r="CN317" s="179"/>
      <c r="CO317" s="179"/>
      <c r="CR317" s="179"/>
      <c r="CS317" s="179"/>
      <c r="CV317" s="179"/>
      <c r="CW317" s="179"/>
      <c r="CX317" s="156"/>
      <c r="CY317" s="156"/>
      <c r="CZ317" s="156"/>
      <c r="DA317" s="156"/>
      <c r="DB317" s="156"/>
      <c r="DC317" s="156"/>
      <c r="DD317" s="156"/>
    </row>
    <row r="318" spans="1:108" s="243" customFormat="1" x14ac:dyDescent="0.2">
      <c r="A318" s="179"/>
      <c r="B318" s="179"/>
      <c r="C318" s="179"/>
      <c r="D318" s="179"/>
      <c r="E318" s="242"/>
      <c r="F318" s="179"/>
      <c r="G318" s="179"/>
      <c r="H318" s="179"/>
      <c r="I318" s="179"/>
      <c r="J318" s="179"/>
      <c r="K318" s="179"/>
      <c r="L318" s="179"/>
      <c r="M318" s="179"/>
      <c r="N318" s="179"/>
      <c r="O318" s="179"/>
      <c r="P318" s="179"/>
      <c r="Q318" s="179"/>
      <c r="R318" s="179"/>
      <c r="S318" s="179"/>
      <c r="T318" s="179"/>
      <c r="U318" s="179"/>
      <c r="V318" s="179"/>
      <c r="W318" s="179"/>
      <c r="X318" s="179"/>
      <c r="Y318" s="179"/>
      <c r="Z318" s="179"/>
      <c r="AB318" s="179"/>
      <c r="AC318" s="179"/>
      <c r="AF318" s="179"/>
      <c r="AG318" s="179"/>
      <c r="AJ318" s="179"/>
      <c r="AK318" s="179"/>
      <c r="AN318" s="179"/>
      <c r="AO318" s="179"/>
      <c r="AR318" s="179"/>
      <c r="AS318" s="179"/>
      <c r="AV318" s="179"/>
      <c r="AW318" s="179"/>
      <c r="AZ318" s="179"/>
      <c r="BA318" s="179"/>
      <c r="BD318" s="179"/>
      <c r="BE318" s="179"/>
      <c r="BH318" s="179"/>
      <c r="BI318" s="179"/>
      <c r="BL318" s="179"/>
      <c r="BM318" s="179"/>
      <c r="BP318" s="179"/>
      <c r="BQ318" s="179"/>
      <c r="BT318" s="179"/>
      <c r="BU318" s="179"/>
      <c r="BX318" s="179"/>
      <c r="BY318" s="179"/>
      <c r="CB318" s="179"/>
      <c r="CC318" s="179"/>
      <c r="CF318" s="179"/>
      <c r="CG318" s="179"/>
      <c r="CJ318" s="179"/>
      <c r="CK318" s="179"/>
      <c r="CN318" s="179"/>
      <c r="CO318" s="179"/>
      <c r="CR318" s="179"/>
      <c r="CS318" s="179"/>
      <c r="CV318" s="179"/>
      <c r="CW318" s="179"/>
      <c r="CX318" s="156"/>
      <c r="CY318" s="156"/>
      <c r="CZ318" s="156"/>
      <c r="DA318" s="156"/>
      <c r="DB318" s="156"/>
      <c r="DC318" s="156"/>
      <c r="DD318" s="156"/>
    </row>
    <row r="319" spans="1:108" s="243" customFormat="1" x14ac:dyDescent="0.2">
      <c r="A319" s="179"/>
      <c r="B319" s="179"/>
      <c r="C319" s="179"/>
      <c r="D319" s="179"/>
      <c r="E319" s="242"/>
      <c r="F319" s="179"/>
      <c r="G319" s="179"/>
      <c r="H319" s="179"/>
      <c r="I319" s="179"/>
      <c r="J319" s="179"/>
      <c r="K319" s="179"/>
      <c r="L319" s="179"/>
      <c r="M319" s="179"/>
      <c r="N319" s="179"/>
      <c r="O319" s="179"/>
      <c r="P319" s="179"/>
      <c r="Q319" s="179"/>
      <c r="R319" s="179"/>
      <c r="S319" s="179"/>
      <c r="T319" s="179"/>
      <c r="U319" s="179"/>
      <c r="V319" s="179"/>
      <c r="W319" s="179"/>
      <c r="X319" s="179"/>
      <c r="Y319" s="179"/>
      <c r="Z319" s="179"/>
      <c r="AB319" s="179"/>
      <c r="AC319" s="179"/>
      <c r="AF319" s="179"/>
      <c r="AG319" s="179"/>
      <c r="AJ319" s="179"/>
      <c r="AK319" s="179"/>
      <c r="AN319" s="179"/>
      <c r="AO319" s="179"/>
      <c r="AR319" s="179"/>
      <c r="AS319" s="179"/>
      <c r="AV319" s="179"/>
      <c r="AW319" s="179"/>
      <c r="AZ319" s="179"/>
      <c r="BA319" s="179"/>
      <c r="BD319" s="179"/>
      <c r="BE319" s="179"/>
      <c r="BH319" s="179"/>
      <c r="BI319" s="179"/>
      <c r="BL319" s="179"/>
      <c r="BM319" s="179"/>
      <c r="BP319" s="179"/>
      <c r="BQ319" s="179"/>
      <c r="BT319" s="179"/>
      <c r="BU319" s="179"/>
      <c r="BX319" s="179"/>
      <c r="BY319" s="179"/>
      <c r="CB319" s="179"/>
      <c r="CC319" s="179"/>
      <c r="CF319" s="179"/>
      <c r="CG319" s="179"/>
      <c r="CJ319" s="179"/>
      <c r="CK319" s="179"/>
      <c r="CN319" s="179"/>
      <c r="CO319" s="179"/>
      <c r="CR319" s="179"/>
      <c r="CS319" s="179"/>
      <c r="CV319" s="179"/>
      <c r="CW319" s="179"/>
      <c r="CX319" s="156"/>
      <c r="CY319" s="156"/>
      <c r="CZ319" s="156"/>
      <c r="DA319" s="156"/>
      <c r="DB319" s="156"/>
      <c r="DC319" s="156"/>
      <c r="DD319" s="156"/>
    </row>
    <row r="320" spans="1:108" s="243" customFormat="1" x14ac:dyDescent="0.2">
      <c r="A320" s="179"/>
      <c r="B320" s="179"/>
      <c r="C320" s="179"/>
      <c r="D320" s="179"/>
      <c r="E320" s="242"/>
      <c r="F320" s="179"/>
      <c r="G320" s="179"/>
      <c r="H320" s="179"/>
      <c r="I320" s="179"/>
      <c r="J320" s="179"/>
      <c r="K320" s="179"/>
      <c r="L320" s="179"/>
      <c r="M320" s="179"/>
      <c r="N320" s="179"/>
      <c r="O320" s="179"/>
      <c r="P320" s="179"/>
      <c r="Q320" s="179"/>
      <c r="R320" s="179"/>
      <c r="S320" s="179"/>
      <c r="T320" s="179"/>
      <c r="U320" s="179"/>
      <c r="V320" s="179"/>
      <c r="W320" s="179"/>
      <c r="X320" s="179"/>
      <c r="Y320" s="179"/>
      <c r="Z320" s="179"/>
      <c r="AB320" s="179"/>
      <c r="AC320" s="179"/>
      <c r="AF320" s="179"/>
      <c r="AG320" s="179"/>
      <c r="AJ320" s="179"/>
      <c r="AK320" s="179"/>
      <c r="AN320" s="179"/>
      <c r="AO320" s="179"/>
      <c r="AR320" s="179"/>
      <c r="AS320" s="179"/>
      <c r="AV320" s="179"/>
      <c r="AW320" s="179"/>
      <c r="AZ320" s="179"/>
      <c r="BA320" s="179"/>
      <c r="BD320" s="179"/>
      <c r="BE320" s="179"/>
      <c r="BH320" s="179"/>
      <c r="BI320" s="179"/>
      <c r="BL320" s="179"/>
      <c r="BM320" s="179"/>
      <c r="BP320" s="179"/>
      <c r="BQ320" s="179"/>
      <c r="BT320" s="179"/>
      <c r="BU320" s="179"/>
      <c r="BX320" s="179"/>
      <c r="BY320" s="179"/>
      <c r="CB320" s="179"/>
      <c r="CC320" s="179"/>
      <c r="CF320" s="179"/>
      <c r="CG320" s="179"/>
      <c r="CJ320" s="179"/>
      <c r="CK320" s="179"/>
      <c r="CN320" s="179"/>
      <c r="CO320" s="179"/>
      <c r="CR320" s="179"/>
      <c r="CS320" s="179"/>
      <c r="CV320" s="179"/>
      <c r="CW320" s="179"/>
      <c r="CX320" s="156"/>
      <c r="CY320" s="156"/>
      <c r="CZ320" s="156"/>
      <c r="DA320" s="156"/>
      <c r="DB320" s="156"/>
      <c r="DC320" s="156"/>
      <c r="DD320" s="156"/>
    </row>
    <row r="321" spans="1:108" s="243" customFormat="1" x14ac:dyDescent="0.2">
      <c r="A321" s="179"/>
      <c r="B321" s="179"/>
      <c r="C321" s="179"/>
      <c r="D321" s="179"/>
      <c r="E321" s="242"/>
      <c r="F321" s="179"/>
      <c r="G321" s="179"/>
      <c r="H321" s="179"/>
      <c r="I321" s="179"/>
      <c r="J321" s="179"/>
      <c r="K321" s="179"/>
      <c r="L321" s="179"/>
      <c r="M321" s="179"/>
      <c r="N321" s="179"/>
      <c r="O321" s="179"/>
      <c r="P321" s="179"/>
      <c r="Q321" s="179"/>
      <c r="R321" s="179"/>
      <c r="S321" s="179"/>
      <c r="T321" s="179"/>
      <c r="U321" s="179"/>
      <c r="V321" s="179"/>
      <c r="W321" s="179"/>
      <c r="X321" s="179"/>
      <c r="Y321" s="179"/>
      <c r="Z321" s="179"/>
      <c r="AB321" s="179"/>
      <c r="AC321" s="179"/>
      <c r="AF321" s="179"/>
      <c r="AG321" s="179"/>
      <c r="AJ321" s="179"/>
      <c r="AK321" s="179"/>
      <c r="AN321" s="179"/>
      <c r="AO321" s="179"/>
      <c r="AR321" s="179"/>
      <c r="AS321" s="179"/>
      <c r="AV321" s="179"/>
      <c r="AW321" s="179"/>
      <c r="AZ321" s="179"/>
      <c r="BA321" s="179"/>
      <c r="BD321" s="179"/>
      <c r="BE321" s="179"/>
      <c r="BH321" s="179"/>
      <c r="BI321" s="179"/>
      <c r="BL321" s="179"/>
      <c r="BM321" s="179"/>
      <c r="BP321" s="179"/>
      <c r="BQ321" s="179"/>
      <c r="BT321" s="179"/>
      <c r="BU321" s="179"/>
      <c r="BX321" s="179"/>
      <c r="BY321" s="179"/>
      <c r="CB321" s="179"/>
      <c r="CC321" s="179"/>
      <c r="CF321" s="179"/>
      <c r="CG321" s="179"/>
      <c r="CJ321" s="179"/>
      <c r="CK321" s="179"/>
      <c r="CN321" s="179"/>
      <c r="CO321" s="179"/>
      <c r="CR321" s="179"/>
      <c r="CS321" s="179"/>
      <c r="CV321" s="179"/>
      <c r="CW321" s="179"/>
      <c r="CX321" s="156"/>
      <c r="CY321" s="156"/>
      <c r="CZ321" s="156"/>
      <c r="DA321" s="156"/>
      <c r="DB321" s="156"/>
      <c r="DC321" s="156"/>
      <c r="DD321" s="156"/>
    </row>
    <row r="322" spans="1:108" s="243" customFormat="1" x14ac:dyDescent="0.2">
      <c r="A322" s="179"/>
      <c r="B322" s="179"/>
      <c r="C322" s="179"/>
      <c r="D322" s="179"/>
      <c r="E322" s="242"/>
      <c r="F322" s="179"/>
      <c r="G322" s="179"/>
      <c r="H322" s="179"/>
      <c r="I322" s="179"/>
      <c r="J322" s="179"/>
      <c r="K322" s="179"/>
      <c r="L322" s="179"/>
      <c r="M322" s="179"/>
      <c r="N322" s="179"/>
      <c r="O322" s="179"/>
      <c r="P322" s="179"/>
      <c r="Q322" s="179"/>
      <c r="R322" s="179"/>
      <c r="S322" s="179"/>
      <c r="T322" s="179"/>
      <c r="U322" s="179"/>
      <c r="V322" s="179"/>
      <c r="W322" s="179"/>
      <c r="X322" s="179"/>
      <c r="Y322" s="179"/>
      <c r="Z322" s="179"/>
      <c r="AB322" s="179"/>
      <c r="AC322" s="179"/>
      <c r="AF322" s="179"/>
      <c r="AG322" s="179"/>
      <c r="AJ322" s="179"/>
      <c r="AK322" s="179"/>
      <c r="AN322" s="179"/>
      <c r="AO322" s="179"/>
      <c r="AR322" s="179"/>
      <c r="AS322" s="179"/>
      <c r="AV322" s="179"/>
      <c r="AW322" s="179"/>
      <c r="AZ322" s="179"/>
      <c r="BA322" s="179"/>
      <c r="BD322" s="179"/>
      <c r="BE322" s="179"/>
      <c r="BH322" s="179"/>
      <c r="BI322" s="179"/>
      <c r="BL322" s="179"/>
      <c r="BM322" s="179"/>
      <c r="BP322" s="179"/>
      <c r="BQ322" s="179"/>
      <c r="BT322" s="179"/>
      <c r="BU322" s="179"/>
      <c r="BX322" s="179"/>
      <c r="BY322" s="179"/>
      <c r="CB322" s="179"/>
      <c r="CC322" s="179"/>
      <c r="CF322" s="179"/>
      <c r="CG322" s="179"/>
      <c r="CJ322" s="179"/>
      <c r="CK322" s="179"/>
      <c r="CN322" s="179"/>
      <c r="CO322" s="179"/>
      <c r="CR322" s="179"/>
      <c r="CS322" s="179"/>
      <c r="CV322" s="179"/>
      <c r="CW322" s="179"/>
      <c r="CX322" s="156"/>
      <c r="CY322" s="156"/>
      <c r="CZ322" s="156"/>
      <c r="DA322" s="156"/>
      <c r="DB322" s="156"/>
      <c r="DC322" s="156"/>
      <c r="DD322" s="156"/>
    </row>
    <row r="323" spans="1:108" s="243" customFormat="1" x14ac:dyDescent="0.2">
      <c r="A323" s="179"/>
      <c r="B323" s="179"/>
      <c r="C323" s="179"/>
      <c r="D323" s="179"/>
      <c r="E323" s="242"/>
      <c r="F323" s="179"/>
      <c r="G323" s="179"/>
      <c r="H323" s="179"/>
      <c r="I323" s="179"/>
      <c r="J323" s="179"/>
      <c r="K323" s="179"/>
      <c r="L323" s="179"/>
      <c r="M323" s="179"/>
      <c r="N323" s="179"/>
      <c r="O323" s="179"/>
      <c r="P323" s="179"/>
      <c r="Q323" s="179"/>
      <c r="R323" s="179"/>
      <c r="S323" s="179"/>
      <c r="T323" s="179"/>
      <c r="U323" s="179"/>
      <c r="V323" s="179"/>
      <c r="W323" s="179"/>
      <c r="X323" s="179"/>
      <c r="Y323" s="179"/>
      <c r="Z323" s="179"/>
      <c r="AB323" s="179"/>
      <c r="AC323" s="179"/>
      <c r="AF323" s="179"/>
      <c r="AG323" s="179"/>
      <c r="AJ323" s="179"/>
      <c r="AK323" s="179"/>
      <c r="AN323" s="179"/>
      <c r="AO323" s="179"/>
      <c r="AR323" s="179"/>
      <c r="AS323" s="179"/>
      <c r="AV323" s="179"/>
      <c r="AW323" s="179"/>
      <c r="AZ323" s="179"/>
      <c r="BA323" s="179"/>
      <c r="BD323" s="179"/>
      <c r="BE323" s="179"/>
      <c r="BH323" s="179"/>
      <c r="BI323" s="179"/>
      <c r="BL323" s="179"/>
      <c r="BM323" s="179"/>
      <c r="BP323" s="179"/>
      <c r="BQ323" s="179"/>
      <c r="BT323" s="179"/>
      <c r="BU323" s="179"/>
      <c r="BX323" s="179"/>
      <c r="BY323" s="179"/>
      <c r="CB323" s="179"/>
      <c r="CC323" s="179"/>
      <c r="CF323" s="179"/>
      <c r="CG323" s="179"/>
      <c r="CJ323" s="179"/>
      <c r="CK323" s="179"/>
      <c r="CN323" s="179"/>
      <c r="CO323" s="179"/>
      <c r="CR323" s="179"/>
      <c r="CS323" s="179"/>
      <c r="CV323" s="179"/>
      <c r="CW323" s="179"/>
      <c r="CX323" s="156"/>
      <c r="CY323" s="156"/>
      <c r="CZ323" s="156"/>
      <c r="DA323" s="156"/>
      <c r="DB323" s="156"/>
      <c r="DC323" s="156"/>
      <c r="DD323" s="156"/>
    </row>
    <row r="324" spans="1:108" s="243" customFormat="1" x14ac:dyDescent="0.2">
      <c r="A324" s="179"/>
      <c r="B324" s="179"/>
      <c r="C324" s="179"/>
      <c r="D324" s="179"/>
      <c r="E324" s="242"/>
      <c r="F324" s="179"/>
      <c r="G324" s="179"/>
      <c r="H324" s="179"/>
      <c r="I324" s="179"/>
      <c r="J324" s="179"/>
      <c r="K324" s="179"/>
      <c r="L324" s="179"/>
      <c r="M324" s="179"/>
      <c r="N324" s="179"/>
      <c r="O324" s="179"/>
      <c r="P324" s="179"/>
      <c r="Q324" s="179"/>
      <c r="R324" s="179"/>
      <c r="S324" s="179"/>
      <c r="T324" s="179"/>
      <c r="U324" s="179"/>
      <c r="V324" s="179"/>
      <c r="W324" s="179"/>
      <c r="X324" s="179"/>
      <c r="Y324" s="179"/>
      <c r="Z324" s="179"/>
      <c r="AB324" s="179"/>
      <c r="AC324" s="179"/>
      <c r="AF324" s="179"/>
      <c r="AG324" s="179"/>
      <c r="AJ324" s="179"/>
      <c r="AK324" s="179"/>
      <c r="AN324" s="179"/>
      <c r="AO324" s="179"/>
      <c r="AR324" s="179"/>
      <c r="AS324" s="179"/>
      <c r="AV324" s="179"/>
      <c r="AW324" s="179"/>
      <c r="AZ324" s="179"/>
      <c r="BA324" s="179"/>
      <c r="BD324" s="179"/>
      <c r="BE324" s="179"/>
      <c r="BH324" s="179"/>
      <c r="BI324" s="179"/>
      <c r="BL324" s="179"/>
      <c r="BM324" s="179"/>
      <c r="BP324" s="179"/>
      <c r="BQ324" s="179"/>
      <c r="BT324" s="179"/>
      <c r="BU324" s="179"/>
      <c r="BX324" s="179"/>
      <c r="BY324" s="179"/>
      <c r="CB324" s="179"/>
      <c r="CC324" s="179"/>
      <c r="CF324" s="179"/>
      <c r="CG324" s="179"/>
      <c r="CJ324" s="179"/>
      <c r="CK324" s="179"/>
      <c r="CN324" s="179"/>
      <c r="CO324" s="179"/>
      <c r="CR324" s="179"/>
      <c r="CS324" s="179"/>
      <c r="CV324" s="179"/>
      <c r="CW324" s="179"/>
      <c r="CX324" s="156"/>
      <c r="CY324" s="156"/>
      <c r="CZ324" s="156"/>
      <c r="DA324" s="156"/>
      <c r="DB324" s="156"/>
      <c r="DC324" s="156"/>
      <c r="DD324" s="156"/>
    </row>
    <row r="325" spans="1:108" s="243" customFormat="1" x14ac:dyDescent="0.2">
      <c r="A325" s="179"/>
      <c r="B325" s="179"/>
      <c r="C325" s="179"/>
      <c r="D325" s="179"/>
      <c r="E325" s="242"/>
      <c r="F325" s="179"/>
      <c r="G325" s="179"/>
      <c r="H325" s="179"/>
      <c r="I325" s="179"/>
      <c r="J325" s="179"/>
      <c r="K325" s="179"/>
      <c r="L325" s="179"/>
      <c r="M325" s="179"/>
      <c r="N325" s="179"/>
      <c r="O325" s="179"/>
      <c r="P325" s="179"/>
      <c r="Q325" s="179"/>
      <c r="R325" s="179"/>
      <c r="S325" s="179"/>
      <c r="T325" s="179"/>
      <c r="U325" s="179"/>
      <c r="V325" s="179"/>
      <c r="W325" s="179"/>
      <c r="X325" s="179"/>
      <c r="Y325" s="179"/>
      <c r="Z325" s="179"/>
      <c r="AB325" s="179"/>
      <c r="AC325" s="179"/>
      <c r="AF325" s="179"/>
      <c r="AG325" s="179"/>
      <c r="AJ325" s="179"/>
      <c r="AK325" s="179"/>
      <c r="AN325" s="179"/>
      <c r="AO325" s="179"/>
      <c r="AR325" s="179"/>
      <c r="AS325" s="179"/>
      <c r="AV325" s="179"/>
      <c r="AW325" s="179"/>
      <c r="AZ325" s="179"/>
      <c r="BA325" s="179"/>
      <c r="BD325" s="179"/>
      <c r="BE325" s="179"/>
      <c r="BH325" s="179"/>
      <c r="BI325" s="179"/>
      <c r="BL325" s="179"/>
      <c r="BM325" s="179"/>
      <c r="BP325" s="179"/>
      <c r="BQ325" s="179"/>
      <c r="BT325" s="179"/>
      <c r="BU325" s="179"/>
      <c r="BX325" s="179"/>
      <c r="BY325" s="179"/>
      <c r="CB325" s="179"/>
      <c r="CC325" s="179"/>
      <c r="CF325" s="179"/>
      <c r="CG325" s="179"/>
      <c r="CJ325" s="179"/>
      <c r="CK325" s="179"/>
      <c r="CN325" s="179"/>
      <c r="CO325" s="179"/>
      <c r="CR325" s="179"/>
      <c r="CS325" s="179"/>
      <c r="CV325" s="179"/>
      <c r="CW325" s="179"/>
      <c r="CX325" s="156"/>
      <c r="CY325" s="156"/>
      <c r="CZ325" s="156"/>
      <c r="DA325" s="156"/>
      <c r="DB325" s="156"/>
      <c r="DC325" s="156"/>
      <c r="DD325" s="156"/>
    </row>
    <row r="326" spans="1:108" s="243" customFormat="1" x14ac:dyDescent="0.2">
      <c r="A326" s="179"/>
      <c r="B326" s="179"/>
      <c r="C326" s="179"/>
      <c r="D326" s="179"/>
      <c r="E326" s="242"/>
      <c r="F326" s="179"/>
      <c r="G326" s="179"/>
      <c r="H326" s="179"/>
      <c r="I326" s="179"/>
      <c r="J326" s="179"/>
      <c r="K326" s="179"/>
      <c r="L326" s="179"/>
      <c r="M326" s="179"/>
      <c r="N326" s="179"/>
      <c r="O326" s="179"/>
      <c r="P326" s="179"/>
      <c r="Q326" s="179"/>
      <c r="R326" s="179"/>
      <c r="S326" s="179"/>
      <c r="T326" s="179"/>
      <c r="U326" s="179"/>
      <c r="V326" s="179"/>
      <c r="W326" s="179"/>
      <c r="X326" s="179"/>
      <c r="Y326" s="179"/>
      <c r="Z326" s="179"/>
      <c r="AB326" s="179"/>
      <c r="AC326" s="179"/>
      <c r="AF326" s="179"/>
      <c r="AG326" s="179"/>
      <c r="AJ326" s="179"/>
      <c r="AK326" s="179"/>
      <c r="AN326" s="179"/>
      <c r="AO326" s="179"/>
      <c r="AR326" s="179"/>
      <c r="AS326" s="179"/>
      <c r="AV326" s="179"/>
      <c r="AW326" s="179"/>
      <c r="AZ326" s="179"/>
      <c r="BA326" s="179"/>
      <c r="BD326" s="179"/>
      <c r="BE326" s="179"/>
      <c r="BH326" s="179"/>
      <c r="BI326" s="179"/>
      <c r="BL326" s="179"/>
      <c r="BM326" s="179"/>
      <c r="BP326" s="179"/>
      <c r="BQ326" s="179"/>
      <c r="BT326" s="179"/>
      <c r="BU326" s="179"/>
      <c r="BX326" s="179"/>
      <c r="BY326" s="179"/>
      <c r="CB326" s="179"/>
      <c r="CC326" s="179"/>
      <c r="CF326" s="179"/>
      <c r="CG326" s="179"/>
      <c r="CJ326" s="179"/>
      <c r="CK326" s="179"/>
      <c r="CN326" s="179"/>
      <c r="CO326" s="179"/>
      <c r="CR326" s="179"/>
      <c r="CS326" s="179"/>
      <c r="CV326" s="179"/>
      <c r="CW326" s="179"/>
      <c r="CX326" s="156"/>
      <c r="CY326" s="156"/>
      <c r="CZ326" s="156"/>
      <c r="DA326" s="156"/>
      <c r="DB326" s="156"/>
      <c r="DC326" s="156"/>
      <c r="DD326" s="156"/>
    </row>
    <row r="327" spans="1:108" s="243" customFormat="1" x14ac:dyDescent="0.2">
      <c r="A327" s="179"/>
      <c r="B327" s="179"/>
      <c r="C327" s="179"/>
      <c r="D327" s="179"/>
      <c r="E327" s="242"/>
      <c r="F327" s="179"/>
      <c r="G327" s="179"/>
      <c r="H327" s="179"/>
      <c r="I327" s="179"/>
      <c r="J327" s="179"/>
      <c r="K327" s="179"/>
      <c r="L327" s="179"/>
      <c r="M327" s="179"/>
      <c r="N327" s="179"/>
      <c r="O327" s="179"/>
      <c r="P327" s="179"/>
      <c r="Q327" s="179"/>
      <c r="R327" s="179"/>
      <c r="S327" s="179"/>
      <c r="T327" s="179"/>
      <c r="U327" s="179"/>
      <c r="V327" s="179"/>
      <c r="W327" s="179"/>
      <c r="X327" s="179"/>
      <c r="Y327" s="179"/>
      <c r="Z327" s="179"/>
      <c r="AB327" s="179"/>
      <c r="AC327" s="179"/>
      <c r="AF327" s="179"/>
      <c r="AG327" s="179"/>
      <c r="AJ327" s="179"/>
      <c r="AK327" s="179"/>
      <c r="AN327" s="179"/>
      <c r="AO327" s="179"/>
      <c r="AR327" s="179"/>
      <c r="AS327" s="179"/>
      <c r="AV327" s="179"/>
      <c r="AW327" s="179"/>
      <c r="AZ327" s="179"/>
      <c r="BA327" s="179"/>
      <c r="BD327" s="179"/>
      <c r="BE327" s="179"/>
      <c r="BH327" s="179"/>
      <c r="BI327" s="179"/>
      <c r="BL327" s="179"/>
      <c r="BM327" s="179"/>
      <c r="BP327" s="179"/>
      <c r="BQ327" s="179"/>
      <c r="BT327" s="179"/>
      <c r="BU327" s="179"/>
      <c r="BX327" s="179"/>
      <c r="BY327" s="179"/>
      <c r="CB327" s="179"/>
      <c r="CC327" s="179"/>
      <c r="CF327" s="179"/>
      <c r="CG327" s="179"/>
      <c r="CJ327" s="179"/>
      <c r="CK327" s="179"/>
      <c r="CN327" s="179"/>
      <c r="CO327" s="179"/>
      <c r="CR327" s="179"/>
      <c r="CS327" s="179"/>
      <c r="CV327" s="179"/>
      <c r="CW327" s="179"/>
      <c r="CX327" s="156"/>
      <c r="CY327" s="156"/>
      <c r="CZ327" s="156"/>
      <c r="DA327" s="156"/>
      <c r="DB327" s="156"/>
      <c r="DC327" s="156"/>
      <c r="DD327" s="156"/>
    </row>
    <row r="328" spans="1:108" s="243" customFormat="1" x14ac:dyDescent="0.2">
      <c r="A328" s="179"/>
      <c r="B328" s="179"/>
      <c r="C328" s="179"/>
      <c r="D328" s="179"/>
      <c r="E328" s="242"/>
      <c r="F328" s="179"/>
      <c r="G328" s="179"/>
      <c r="H328" s="179"/>
      <c r="I328" s="179"/>
      <c r="J328" s="179"/>
      <c r="K328" s="179"/>
      <c r="L328" s="179"/>
      <c r="M328" s="179"/>
      <c r="N328" s="179"/>
      <c r="O328" s="179"/>
      <c r="P328" s="179"/>
      <c r="Q328" s="179"/>
      <c r="R328" s="179"/>
      <c r="S328" s="179"/>
      <c r="T328" s="179"/>
      <c r="U328" s="179"/>
      <c r="V328" s="179"/>
      <c r="W328" s="179"/>
      <c r="X328" s="179"/>
      <c r="Y328" s="179"/>
      <c r="Z328" s="179"/>
      <c r="AB328" s="179"/>
      <c r="AC328" s="179"/>
      <c r="AF328" s="179"/>
      <c r="AG328" s="179"/>
      <c r="AJ328" s="179"/>
      <c r="AK328" s="179"/>
      <c r="AN328" s="179"/>
      <c r="AO328" s="179"/>
      <c r="AR328" s="179"/>
      <c r="AS328" s="179"/>
      <c r="AV328" s="179"/>
      <c r="AW328" s="179"/>
      <c r="AZ328" s="179"/>
      <c r="BA328" s="179"/>
      <c r="BD328" s="179"/>
      <c r="BE328" s="179"/>
      <c r="BH328" s="179"/>
      <c r="BI328" s="179"/>
      <c r="BL328" s="179"/>
      <c r="BM328" s="179"/>
      <c r="BP328" s="179"/>
      <c r="BQ328" s="179"/>
      <c r="BT328" s="179"/>
      <c r="BU328" s="179"/>
      <c r="BX328" s="179"/>
      <c r="BY328" s="179"/>
      <c r="CB328" s="179"/>
      <c r="CC328" s="179"/>
      <c r="CF328" s="179"/>
      <c r="CG328" s="179"/>
      <c r="CJ328" s="179"/>
      <c r="CK328" s="179"/>
      <c r="CN328" s="179"/>
      <c r="CO328" s="179"/>
      <c r="CR328" s="179"/>
      <c r="CS328" s="179"/>
      <c r="CV328" s="179"/>
      <c r="CW328" s="179"/>
      <c r="CX328" s="156"/>
      <c r="CY328" s="156"/>
      <c r="CZ328" s="156"/>
      <c r="DA328" s="156"/>
      <c r="DB328" s="156"/>
      <c r="DC328" s="156"/>
      <c r="DD328" s="156"/>
    </row>
    <row r="329" spans="1:108" s="243" customFormat="1" x14ac:dyDescent="0.2">
      <c r="A329" s="179"/>
      <c r="B329" s="179"/>
      <c r="C329" s="179"/>
      <c r="D329" s="179"/>
      <c r="E329" s="242"/>
      <c r="F329" s="179"/>
      <c r="G329" s="179"/>
      <c r="H329" s="179"/>
      <c r="I329" s="179"/>
      <c r="J329" s="179"/>
      <c r="K329" s="179"/>
      <c r="L329" s="179"/>
      <c r="M329" s="179"/>
      <c r="N329" s="179"/>
      <c r="O329" s="179"/>
      <c r="P329" s="179"/>
      <c r="Q329" s="179"/>
      <c r="R329" s="179"/>
      <c r="S329" s="179"/>
      <c r="T329" s="179"/>
      <c r="U329" s="179"/>
      <c r="V329" s="179"/>
      <c r="W329" s="179"/>
      <c r="X329" s="179"/>
      <c r="Y329" s="179"/>
      <c r="Z329" s="179"/>
      <c r="AB329" s="179"/>
      <c r="AC329" s="179"/>
      <c r="AF329" s="179"/>
      <c r="AG329" s="179"/>
      <c r="AJ329" s="179"/>
      <c r="AK329" s="179"/>
      <c r="AN329" s="179"/>
      <c r="AO329" s="179"/>
      <c r="AR329" s="179"/>
      <c r="AS329" s="179"/>
      <c r="AV329" s="179"/>
      <c r="AW329" s="179"/>
      <c r="AZ329" s="179"/>
      <c r="BA329" s="179"/>
      <c r="BD329" s="179"/>
      <c r="BE329" s="179"/>
      <c r="BH329" s="179"/>
      <c r="BI329" s="179"/>
      <c r="BL329" s="179"/>
      <c r="BM329" s="179"/>
      <c r="BP329" s="179"/>
      <c r="BQ329" s="179"/>
      <c r="BT329" s="179"/>
      <c r="BU329" s="179"/>
      <c r="BX329" s="179"/>
      <c r="BY329" s="179"/>
      <c r="CB329" s="179"/>
      <c r="CC329" s="179"/>
      <c r="CF329" s="179"/>
      <c r="CG329" s="179"/>
      <c r="CJ329" s="179"/>
      <c r="CK329" s="179"/>
      <c r="CN329" s="179"/>
      <c r="CO329" s="179"/>
      <c r="CR329" s="179"/>
      <c r="CS329" s="179"/>
      <c r="CV329" s="179"/>
      <c r="CW329" s="179"/>
      <c r="CX329" s="156"/>
      <c r="CY329" s="156"/>
      <c r="CZ329" s="156"/>
      <c r="DA329" s="156"/>
      <c r="DB329" s="156"/>
      <c r="DC329" s="156"/>
      <c r="DD329" s="156"/>
    </row>
    <row r="330" spans="1:108" s="243" customFormat="1" x14ac:dyDescent="0.2">
      <c r="A330" s="179"/>
      <c r="B330" s="179"/>
      <c r="C330" s="179"/>
      <c r="D330" s="179"/>
      <c r="E330" s="242"/>
      <c r="F330" s="179"/>
      <c r="G330" s="179"/>
      <c r="H330" s="179"/>
      <c r="I330" s="179"/>
      <c r="J330" s="179"/>
      <c r="K330" s="179"/>
      <c r="L330" s="179"/>
      <c r="M330" s="179"/>
      <c r="N330" s="179"/>
      <c r="O330" s="179"/>
      <c r="P330" s="179"/>
      <c r="Q330" s="179"/>
      <c r="R330" s="179"/>
      <c r="S330" s="179"/>
      <c r="T330" s="179"/>
      <c r="U330" s="179"/>
      <c r="V330" s="179"/>
      <c r="W330" s="179"/>
      <c r="X330" s="179"/>
      <c r="Y330" s="179"/>
      <c r="Z330" s="179"/>
      <c r="AB330" s="179"/>
      <c r="AC330" s="179"/>
      <c r="AF330" s="179"/>
      <c r="AG330" s="179"/>
      <c r="AJ330" s="179"/>
      <c r="AK330" s="179"/>
      <c r="AN330" s="179"/>
      <c r="AO330" s="179"/>
      <c r="AR330" s="179"/>
      <c r="AS330" s="179"/>
      <c r="AV330" s="179"/>
      <c r="AW330" s="179"/>
      <c r="AZ330" s="179"/>
      <c r="BA330" s="179"/>
      <c r="BD330" s="179"/>
      <c r="BE330" s="179"/>
      <c r="BH330" s="179"/>
      <c r="BI330" s="179"/>
      <c r="BL330" s="179"/>
      <c r="BM330" s="179"/>
      <c r="BP330" s="179"/>
      <c r="BQ330" s="179"/>
      <c r="BT330" s="179"/>
      <c r="BU330" s="179"/>
      <c r="BX330" s="179"/>
      <c r="BY330" s="179"/>
      <c r="CB330" s="179"/>
      <c r="CC330" s="179"/>
      <c r="CF330" s="179"/>
      <c r="CG330" s="179"/>
      <c r="CJ330" s="179"/>
      <c r="CK330" s="179"/>
      <c r="CN330" s="179"/>
      <c r="CO330" s="179"/>
      <c r="CR330" s="179"/>
      <c r="CS330" s="179"/>
      <c r="CV330" s="179"/>
      <c r="CW330" s="179"/>
      <c r="CX330" s="156"/>
      <c r="CY330" s="156"/>
      <c r="CZ330" s="156"/>
      <c r="DA330" s="156"/>
      <c r="DB330" s="156"/>
      <c r="DC330" s="156"/>
      <c r="DD330" s="156"/>
    </row>
    <row r="331" spans="1:108" s="243" customFormat="1" x14ac:dyDescent="0.2">
      <c r="A331" s="179"/>
      <c r="B331" s="179"/>
      <c r="C331" s="179"/>
      <c r="D331" s="179"/>
      <c r="E331" s="242"/>
      <c r="F331" s="179"/>
      <c r="G331" s="179"/>
      <c r="H331" s="179"/>
      <c r="I331" s="179"/>
      <c r="J331" s="179"/>
      <c r="K331" s="179"/>
      <c r="L331" s="179"/>
      <c r="M331" s="179"/>
      <c r="N331" s="179"/>
      <c r="O331" s="179"/>
      <c r="P331" s="179"/>
      <c r="Q331" s="179"/>
      <c r="R331" s="179"/>
      <c r="S331" s="179"/>
      <c r="T331" s="179"/>
      <c r="U331" s="179"/>
      <c r="V331" s="179"/>
      <c r="W331" s="179"/>
      <c r="X331" s="179"/>
      <c r="Y331" s="179"/>
      <c r="Z331" s="179"/>
      <c r="AB331" s="179"/>
      <c r="AC331" s="179"/>
      <c r="AF331" s="179"/>
      <c r="AG331" s="179"/>
      <c r="AJ331" s="179"/>
      <c r="AK331" s="179"/>
      <c r="AN331" s="179"/>
      <c r="AO331" s="179"/>
      <c r="AR331" s="179"/>
      <c r="AS331" s="179"/>
      <c r="AV331" s="179"/>
      <c r="AW331" s="179"/>
      <c r="AZ331" s="179"/>
      <c r="BA331" s="179"/>
      <c r="BD331" s="179"/>
      <c r="BE331" s="179"/>
      <c r="BH331" s="179"/>
      <c r="BI331" s="179"/>
      <c r="BL331" s="179"/>
      <c r="BM331" s="179"/>
      <c r="BP331" s="179"/>
      <c r="BQ331" s="179"/>
      <c r="BT331" s="179"/>
      <c r="BU331" s="179"/>
      <c r="BX331" s="179"/>
      <c r="BY331" s="179"/>
      <c r="CB331" s="179"/>
      <c r="CC331" s="179"/>
      <c r="CF331" s="179"/>
      <c r="CG331" s="179"/>
      <c r="CJ331" s="179"/>
      <c r="CK331" s="179"/>
      <c r="CN331" s="179"/>
      <c r="CO331" s="179"/>
      <c r="CR331" s="179"/>
      <c r="CS331" s="179"/>
      <c r="CV331" s="179"/>
      <c r="CW331" s="179"/>
      <c r="CX331" s="156"/>
      <c r="CY331" s="156"/>
      <c r="CZ331" s="156"/>
      <c r="DA331" s="156"/>
      <c r="DB331" s="156"/>
      <c r="DC331" s="156"/>
      <c r="DD331" s="156"/>
    </row>
    <row r="332" spans="1:108" s="243" customFormat="1" x14ac:dyDescent="0.2">
      <c r="A332" s="179"/>
      <c r="B332" s="179"/>
      <c r="C332" s="179"/>
      <c r="D332" s="179"/>
      <c r="E332" s="242"/>
      <c r="F332" s="179"/>
      <c r="G332" s="179"/>
      <c r="H332" s="179"/>
      <c r="I332" s="179"/>
      <c r="J332" s="179"/>
      <c r="K332" s="179"/>
      <c r="L332" s="179"/>
      <c r="M332" s="179"/>
      <c r="N332" s="179"/>
      <c r="O332" s="179"/>
      <c r="P332" s="179"/>
      <c r="Q332" s="179"/>
      <c r="R332" s="179"/>
      <c r="S332" s="179"/>
      <c r="T332" s="179"/>
      <c r="U332" s="179"/>
      <c r="V332" s="179"/>
      <c r="W332" s="179"/>
      <c r="X332" s="179"/>
      <c r="Y332" s="179"/>
      <c r="Z332" s="179"/>
      <c r="AB332" s="179"/>
      <c r="AC332" s="179"/>
      <c r="AF332" s="179"/>
      <c r="AG332" s="179"/>
      <c r="AJ332" s="179"/>
      <c r="AK332" s="179"/>
      <c r="AN332" s="179"/>
      <c r="AO332" s="179"/>
      <c r="AR332" s="179"/>
      <c r="AS332" s="179"/>
      <c r="AV332" s="179"/>
      <c r="AW332" s="179"/>
      <c r="AZ332" s="179"/>
      <c r="BA332" s="179"/>
      <c r="BD332" s="179"/>
      <c r="BE332" s="179"/>
      <c r="BH332" s="179"/>
      <c r="BI332" s="179"/>
      <c r="BL332" s="179"/>
      <c r="BM332" s="179"/>
      <c r="BP332" s="179"/>
      <c r="BQ332" s="179"/>
      <c r="BT332" s="179"/>
      <c r="BU332" s="179"/>
      <c r="BX332" s="179"/>
      <c r="BY332" s="179"/>
      <c r="CB332" s="179"/>
      <c r="CC332" s="179"/>
      <c r="CF332" s="179"/>
      <c r="CG332" s="179"/>
      <c r="CJ332" s="179"/>
      <c r="CK332" s="179"/>
      <c r="CN332" s="179"/>
      <c r="CO332" s="179"/>
      <c r="CR332" s="179"/>
      <c r="CS332" s="179"/>
      <c r="CV332" s="179"/>
      <c r="CW332" s="179"/>
      <c r="CX332" s="156"/>
      <c r="CY332" s="156"/>
      <c r="CZ332" s="156"/>
      <c r="DA332" s="156"/>
      <c r="DB332" s="156"/>
      <c r="DC332" s="156"/>
      <c r="DD332" s="156"/>
    </row>
    <row r="333" spans="1:108" s="243" customFormat="1" x14ac:dyDescent="0.2">
      <c r="A333" s="179"/>
      <c r="B333" s="179"/>
      <c r="C333" s="179"/>
      <c r="D333" s="179"/>
      <c r="E333" s="242"/>
      <c r="F333" s="179"/>
      <c r="G333" s="179"/>
      <c r="H333" s="179"/>
      <c r="I333" s="179"/>
      <c r="J333" s="179"/>
      <c r="K333" s="179"/>
      <c r="L333" s="179"/>
      <c r="M333" s="179"/>
      <c r="N333" s="179"/>
      <c r="O333" s="179"/>
      <c r="P333" s="179"/>
      <c r="Q333" s="179"/>
      <c r="R333" s="179"/>
      <c r="S333" s="179"/>
      <c r="T333" s="179"/>
      <c r="U333" s="179"/>
      <c r="V333" s="179"/>
      <c r="W333" s="179"/>
      <c r="X333" s="179"/>
      <c r="Y333" s="179"/>
      <c r="Z333" s="179"/>
      <c r="AB333" s="179"/>
      <c r="AC333" s="179"/>
      <c r="AF333" s="179"/>
      <c r="AG333" s="179"/>
      <c r="AJ333" s="179"/>
      <c r="AK333" s="179"/>
      <c r="AN333" s="179"/>
      <c r="AO333" s="179"/>
      <c r="AR333" s="179"/>
      <c r="AS333" s="179"/>
      <c r="AV333" s="179"/>
      <c r="AW333" s="179"/>
      <c r="AZ333" s="179"/>
      <c r="BA333" s="179"/>
      <c r="BD333" s="179"/>
      <c r="BE333" s="179"/>
      <c r="BH333" s="179"/>
      <c r="BI333" s="179"/>
      <c r="BL333" s="179"/>
      <c r="BM333" s="179"/>
      <c r="BP333" s="179"/>
      <c r="BQ333" s="179"/>
      <c r="BT333" s="179"/>
      <c r="BU333" s="179"/>
      <c r="BX333" s="179"/>
      <c r="BY333" s="179"/>
      <c r="CB333" s="179"/>
      <c r="CC333" s="179"/>
      <c r="CF333" s="179"/>
      <c r="CG333" s="179"/>
      <c r="CJ333" s="179"/>
      <c r="CK333" s="179"/>
      <c r="CN333" s="179"/>
      <c r="CO333" s="179"/>
      <c r="CR333" s="179"/>
      <c r="CS333" s="179"/>
      <c r="CV333" s="179"/>
      <c r="CW333" s="179"/>
      <c r="CX333" s="156"/>
      <c r="CY333" s="156"/>
      <c r="CZ333" s="156"/>
      <c r="DA333" s="156"/>
      <c r="DB333" s="156"/>
      <c r="DC333" s="156"/>
      <c r="DD333" s="156"/>
    </row>
    <row r="334" spans="1:108" s="243" customFormat="1" x14ac:dyDescent="0.2">
      <c r="A334" s="179"/>
      <c r="B334" s="179"/>
      <c r="C334" s="179"/>
      <c r="D334" s="179"/>
      <c r="E334" s="242"/>
      <c r="F334" s="179"/>
      <c r="G334" s="179"/>
      <c r="H334" s="179"/>
      <c r="I334" s="179"/>
      <c r="J334" s="179"/>
      <c r="K334" s="179"/>
      <c r="L334" s="179"/>
      <c r="M334" s="179"/>
      <c r="N334" s="179"/>
      <c r="O334" s="179"/>
      <c r="P334" s="179"/>
      <c r="Q334" s="179"/>
      <c r="R334" s="179"/>
      <c r="S334" s="179"/>
      <c r="T334" s="179"/>
      <c r="U334" s="179"/>
      <c r="V334" s="179"/>
      <c r="W334" s="179"/>
      <c r="X334" s="179"/>
      <c r="Y334" s="179"/>
      <c r="Z334" s="179"/>
      <c r="AB334" s="179"/>
      <c r="AC334" s="179"/>
      <c r="AF334" s="179"/>
      <c r="AG334" s="179"/>
      <c r="AJ334" s="179"/>
      <c r="AK334" s="179"/>
      <c r="AN334" s="179"/>
      <c r="AO334" s="179"/>
      <c r="AR334" s="179"/>
      <c r="AS334" s="179"/>
      <c r="AV334" s="179"/>
      <c r="AW334" s="179"/>
      <c r="AZ334" s="179"/>
      <c r="BA334" s="179"/>
      <c r="BD334" s="179"/>
      <c r="BE334" s="179"/>
      <c r="BH334" s="179"/>
      <c r="BI334" s="179"/>
      <c r="BL334" s="179"/>
      <c r="BM334" s="179"/>
      <c r="BP334" s="179"/>
      <c r="BQ334" s="179"/>
      <c r="BT334" s="179"/>
      <c r="BU334" s="179"/>
      <c r="BX334" s="179"/>
      <c r="BY334" s="179"/>
      <c r="CB334" s="179"/>
      <c r="CC334" s="179"/>
      <c r="CF334" s="179"/>
      <c r="CG334" s="179"/>
      <c r="CJ334" s="179"/>
      <c r="CK334" s="179"/>
      <c r="CN334" s="179"/>
      <c r="CO334" s="179"/>
      <c r="CR334" s="179"/>
      <c r="CS334" s="179"/>
      <c r="CV334" s="179"/>
      <c r="CW334" s="179"/>
      <c r="CX334" s="156"/>
      <c r="CY334" s="156"/>
      <c r="CZ334" s="156"/>
      <c r="DA334" s="156"/>
      <c r="DB334" s="156"/>
      <c r="DC334" s="156"/>
      <c r="DD334" s="156"/>
    </row>
    <row r="335" spans="1:108" s="243" customFormat="1" x14ac:dyDescent="0.2">
      <c r="A335" s="179"/>
      <c r="B335" s="179"/>
      <c r="C335" s="179"/>
      <c r="D335" s="179"/>
      <c r="E335" s="242"/>
      <c r="F335" s="179"/>
      <c r="G335" s="179"/>
      <c r="H335" s="179"/>
      <c r="I335" s="179"/>
      <c r="J335" s="179"/>
      <c r="K335" s="179"/>
      <c r="L335" s="179"/>
      <c r="M335" s="179"/>
      <c r="N335" s="179"/>
      <c r="O335" s="179"/>
      <c r="P335" s="179"/>
      <c r="Q335" s="179"/>
      <c r="R335" s="179"/>
      <c r="S335" s="179"/>
      <c r="T335" s="179"/>
      <c r="U335" s="179"/>
      <c r="V335" s="179"/>
      <c r="W335" s="179"/>
      <c r="X335" s="179"/>
      <c r="Y335" s="179"/>
      <c r="Z335" s="179"/>
      <c r="AB335" s="179"/>
      <c r="AC335" s="179"/>
      <c r="AF335" s="179"/>
      <c r="AG335" s="179"/>
      <c r="AJ335" s="179"/>
      <c r="AK335" s="179"/>
      <c r="AN335" s="179"/>
      <c r="AO335" s="179"/>
      <c r="AR335" s="179"/>
      <c r="AS335" s="179"/>
      <c r="AV335" s="179"/>
      <c r="AW335" s="179"/>
      <c r="AZ335" s="179"/>
      <c r="BA335" s="179"/>
      <c r="BD335" s="179"/>
      <c r="BE335" s="179"/>
      <c r="BH335" s="179"/>
      <c r="BI335" s="179"/>
      <c r="BL335" s="179"/>
      <c r="BM335" s="179"/>
      <c r="BP335" s="179"/>
      <c r="BQ335" s="179"/>
      <c r="BT335" s="179"/>
      <c r="BU335" s="179"/>
      <c r="BX335" s="179"/>
      <c r="BY335" s="179"/>
      <c r="CB335" s="179"/>
      <c r="CC335" s="179"/>
      <c r="CF335" s="179"/>
      <c r="CG335" s="179"/>
      <c r="CJ335" s="179"/>
      <c r="CK335" s="179"/>
      <c r="CN335" s="179"/>
      <c r="CO335" s="179"/>
      <c r="CR335" s="179"/>
      <c r="CS335" s="179"/>
      <c r="CV335" s="179"/>
      <c r="CW335" s="179"/>
      <c r="CX335" s="156"/>
      <c r="CY335" s="156"/>
      <c r="CZ335" s="156"/>
      <c r="DA335" s="156"/>
      <c r="DB335" s="156"/>
      <c r="DC335" s="156"/>
      <c r="DD335" s="156"/>
    </row>
    <row r="336" spans="1:108" s="243" customFormat="1" x14ac:dyDescent="0.2">
      <c r="A336" s="179"/>
      <c r="B336" s="179"/>
      <c r="C336" s="179"/>
      <c r="D336" s="179"/>
      <c r="E336" s="242"/>
      <c r="F336" s="179"/>
      <c r="G336" s="179"/>
      <c r="H336" s="179"/>
      <c r="I336" s="179"/>
      <c r="J336" s="179"/>
      <c r="K336" s="179"/>
      <c r="L336" s="179"/>
      <c r="M336" s="179"/>
      <c r="N336" s="179"/>
      <c r="O336" s="179"/>
      <c r="P336" s="179"/>
      <c r="Q336" s="179"/>
      <c r="R336" s="179"/>
      <c r="S336" s="179"/>
      <c r="T336" s="179"/>
      <c r="U336" s="179"/>
      <c r="V336" s="179"/>
      <c r="W336" s="179"/>
      <c r="X336" s="179"/>
      <c r="Y336" s="179"/>
      <c r="Z336" s="179"/>
      <c r="AB336" s="179"/>
      <c r="AC336" s="179"/>
      <c r="AF336" s="179"/>
      <c r="AG336" s="179"/>
      <c r="AJ336" s="179"/>
      <c r="AK336" s="179"/>
      <c r="AN336" s="179"/>
      <c r="AO336" s="179"/>
      <c r="AR336" s="179"/>
      <c r="AS336" s="179"/>
      <c r="AV336" s="179"/>
      <c r="AW336" s="179"/>
      <c r="AZ336" s="179"/>
      <c r="BA336" s="179"/>
      <c r="BD336" s="179"/>
      <c r="BE336" s="179"/>
      <c r="BH336" s="179"/>
      <c r="BI336" s="179"/>
      <c r="BL336" s="179"/>
      <c r="BM336" s="179"/>
      <c r="BP336" s="179"/>
      <c r="BQ336" s="179"/>
      <c r="BT336" s="179"/>
      <c r="BU336" s="179"/>
      <c r="BX336" s="179"/>
      <c r="BY336" s="179"/>
      <c r="CB336" s="179"/>
      <c r="CC336" s="179"/>
      <c r="CF336" s="179"/>
      <c r="CG336" s="179"/>
      <c r="CJ336" s="179"/>
      <c r="CK336" s="179"/>
      <c r="CN336" s="179"/>
      <c r="CO336" s="179"/>
      <c r="CR336" s="179"/>
      <c r="CS336" s="179"/>
      <c r="CV336" s="179"/>
      <c r="CW336" s="179"/>
      <c r="CX336" s="156"/>
      <c r="CY336" s="156"/>
      <c r="CZ336" s="156"/>
      <c r="DA336" s="156"/>
      <c r="DB336" s="156"/>
      <c r="DC336" s="156"/>
      <c r="DD336" s="156"/>
    </row>
    <row r="337" spans="1:108" s="243" customFormat="1" x14ac:dyDescent="0.2">
      <c r="A337" s="179"/>
      <c r="B337" s="179"/>
      <c r="C337" s="179"/>
      <c r="D337" s="179"/>
      <c r="E337" s="242"/>
      <c r="F337" s="179"/>
      <c r="G337" s="179"/>
      <c r="H337" s="179"/>
      <c r="I337" s="179"/>
      <c r="J337" s="179"/>
      <c r="K337" s="179"/>
      <c r="L337" s="179"/>
      <c r="M337" s="179"/>
      <c r="N337" s="179"/>
      <c r="O337" s="179"/>
      <c r="P337" s="179"/>
      <c r="Q337" s="179"/>
      <c r="R337" s="179"/>
      <c r="S337" s="179"/>
      <c r="T337" s="179"/>
      <c r="U337" s="179"/>
      <c r="V337" s="179"/>
      <c r="W337" s="179"/>
      <c r="X337" s="179"/>
      <c r="Y337" s="179"/>
      <c r="Z337" s="179"/>
      <c r="AB337" s="179"/>
      <c r="AC337" s="179"/>
      <c r="AF337" s="179"/>
      <c r="AG337" s="179"/>
      <c r="AJ337" s="179"/>
      <c r="AK337" s="179"/>
      <c r="AN337" s="179"/>
      <c r="AO337" s="179"/>
      <c r="AR337" s="179"/>
      <c r="AS337" s="179"/>
      <c r="AV337" s="179"/>
      <c r="AW337" s="179"/>
      <c r="AZ337" s="179"/>
      <c r="BA337" s="179"/>
      <c r="BD337" s="179"/>
      <c r="BE337" s="179"/>
      <c r="BH337" s="179"/>
      <c r="BI337" s="179"/>
      <c r="BL337" s="179"/>
      <c r="BM337" s="179"/>
      <c r="BP337" s="179"/>
      <c r="BQ337" s="179"/>
      <c r="BT337" s="179"/>
      <c r="BU337" s="179"/>
      <c r="BX337" s="179"/>
      <c r="BY337" s="179"/>
      <c r="CB337" s="179"/>
      <c r="CC337" s="179"/>
      <c r="CF337" s="179"/>
      <c r="CG337" s="179"/>
      <c r="CJ337" s="179"/>
      <c r="CK337" s="179"/>
      <c r="CN337" s="179"/>
      <c r="CO337" s="179"/>
      <c r="CR337" s="179"/>
      <c r="CS337" s="179"/>
      <c r="CV337" s="179"/>
      <c r="CW337" s="179"/>
      <c r="CX337" s="156"/>
      <c r="CY337" s="156"/>
      <c r="CZ337" s="156"/>
      <c r="DA337" s="156"/>
      <c r="DB337" s="156"/>
      <c r="DC337" s="156"/>
      <c r="DD337" s="156"/>
    </row>
    <row r="338" spans="1:108" s="243" customFormat="1" x14ac:dyDescent="0.2">
      <c r="A338" s="179"/>
      <c r="B338" s="179"/>
      <c r="C338" s="179"/>
      <c r="D338" s="179"/>
      <c r="E338" s="242"/>
      <c r="F338" s="179"/>
      <c r="G338" s="179"/>
      <c r="H338" s="179"/>
      <c r="I338" s="179"/>
      <c r="J338" s="179"/>
      <c r="K338" s="179"/>
      <c r="L338" s="179"/>
      <c r="M338" s="179"/>
      <c r="N338" s="179"/>
      <c r="O338" s="179"/>
      <c r="P338" s="179"/>
      <c r="Q338" s="179"/>
      <c r="R338" s="179"/>
      <c r="S338" s="179"/>
      <c r="T338" s="179"/>
      <c r="U338" s="179"/>
      <c r="V338" s="179"/>
      <c r="W338" s="179"/>
      <c r="X338" s="179"/>
      <c r="Y338" s="179"/>
      <c r="Z338" s="179"/>
      <c r="AB338" s="179"/>
      <c r="AC338" s="179"/>
      <c r="AF338" s="179"/>
      <c r="AG338" s="179"/>
      <c r="AJ338" s="179"/>
      <c r="AK338" s="179"/>
      <c r="AN338" s="179"/>
      <c r="AO338" s="179"/>
      <c r="AR338" s="179"/>
      <c r="AS338" s="179"/>
      <c r="AV338" s="179"/>
      <c r="AW338" s="179"/>
      <c r="AZ338" s="179"/>
      <c r="BA338" s="179"/>
      <c r="BD338" s="179"/>
      <c r="BE338" s="179"/>
      <c r="BH338" s="179"/>
      <c r="BI338" s="179"/>
      <c r="BL338" s="179"/>
      <c r="BM338" s="179"/>
      <c r="BP338" s="179"/>
      <c r="BQ338" s="179"/>
      <c r="BT338" s="179"/>
      <c r="BU338" s="179"/>
      <c r="BX338" s="179"/>
      <c r="BY338" s="179"/>
      <c r="CB338" s="179"/>
      <c r="CC338" s="179"/>
      <c r="CF338" s="179"/>
      <c r="CG338" s="179"/>
      <c r="CJ338" s="179"/>
      <c r="CK338" s="179"/>
      <c r="CN338" s="179"/>
      <c r="CO338" s="179"/>
      <c r="CR338" s="179"/>
      <c r="CS338" s="179"/>
      <c r="CV338" s="179"/>
      <c r="CW338" s="179"/>
      <c r="CX338" s="156"/>
      <c r="CY338" s="156"/>
      <c r="CZ338" s="156"/>
      <c r="DA338" s="156"/>
      <c r="DB338" s="156"/>
      <c r="DC338" s="156"/>
      <c r="DD338" s="156"/>
    </row>
    <row r="339" spans="1:108" s="243" customFormat="1" x14ac:dyDescent="0.2">
      <c r="A339" s="179"/>
      <c r="B339" s="179"/>
      <c r="C339" s="179"/>
      <c r="D339" s="179"/>
      <c r="E339" s="242"/>
      <c r="F339" s="179"/>
      <c r="G339" s="179"/>
      <c r="H339" s="179"/>
      <c r="I339" s="179"/>
      <c r="J339" s="179"/>
      <c r="K339" s="179"/>
      <c r="L339" s="179"/>
      <c r="M339" s="179"/>
      <c r="N339" s="179"/>
      <c r="O339" s="179"/>
      <c r="P339" s="179"/>
      <c r="Q339" s="179"/>
      <c r="R339" s="179"/>
      <c r="S339" s="179"/>
      <c r="T339" s="179"/>
      <c r="U339" s="179"/>
      <c r="V339" s="179"/>
      <c r="W339" s="179"/>
      <c r="X339" s="179"/>
      <c r="Y339" s="179"/>
      <c r="Z339" s="179"/>
      <c r="AB339" s="179"/>
      <c r="AC339" s="179"/>
      <c r="AF339" s="179"/>
      <c r="AG339" s="179"/>
      <c r="AJ339" s="179"/>
      <c r="AK339" s="179"/>
      <c r="AN339" s="179"/>
      <c r="AO339" s="179"/>
      <c r="AR339" s="179"/>
      <c r="AS339" s="179"/>
      <c r="AV339" s="179"/>
      <c r="AW339" s="179"/>
      <c r="AZ339" s="179"/>
      <c r="BA339" s="179"/>
      <c r="BD339" s="179"/>
      <c r="BE339" s="179"/>
      <c r="BH339" s="179"/>
      <c r="BI339" s="179"/>
      <c r="BL339" s="179"/>
      <c r="BM339" s="179"/>
      <c r="BP339" s="179"/>
      <c r="BQ339" s="179"/>
      <c r="BT339" s="179"/>
      <c r="BU339" s="179"/>
      <c r="BX339" s="179"/>
      <c r="BY339" s="179"/>
      <c r="CB339" s="179"/>
      <c r="CC339" s="179"/>
      <c r="CF339" s="179"/>
      <c r="CG339" s="179"/>
      <c r="CJ339" s="179"/>
      <c r="CK339" s="179"/>
      <c r="CN339" s="179"/>
      <c r="CO339" s="179"/>
      <c r="CR339" s="179"/>
      <c r="CS339" s="179"/>
      <c r="CV339" s="179"/>
      <c r="CW339" s="179"/>
      <c r="CX339" s="156"/>
      <c r="CY339" s="156"/>
      <c r="CZ339" s="156"/>
      <c r="DA339" s="156"/>
      <c r="DB339" s="156"/>
      <c r="DC339" s="156"/>
      <c r="DD339" s="156"/>
    </row>
    <row r="340" spans="1:108" s="243" customFormat="1" x14ac:dyDescent="0.2">
      <c r="A340" s="179"/>
      <c r="B340" s="179"/>
      <c r="C340" s="179"/>
      <c r="D340" s="179"/>
      <c r="E340" s="242"/>
      <c r="F340" s="179"/>
      <c r="G340" s="179"/>
      <c r="H340" s="179"/>
      <c r="I340" s="179"/>
      <c r="J340" s="179"/>
      <c r="K340" s="179"/>
      <c r="L340" s="179"/>
      <c r="M340" s="179"/>
      <c r="N340" s="179"/>
      <c r="O340" s="179"/>
      <c r="P340" s="179"/>
      <c r="Q340" s="179"/>
      <c r="R340" s="179"/>
      <c r="S340" s="179"/>
      <c r="T340" s="179"/>
      <c r="U340" s="179"/>
      <c r="V340" s="179"/>
      <c r="W340" s="179"/>
      <c r="X340" s="179"/>
      <c r="Y340" s="179"/>
      <c r="Z340" s="179"/>
      <c r="AB340" s="179"/>
      <c r="AC340" s="179"/>
      <c r="AF340" s="179"/>
      <c r="AG340" s="179"/>
      <c r="AJ340" s="179"/>
      <c r="AK340" s="179"/>
      <c r="AN340" s="179"/>
      <c r="AO340" s="179"/>
      <c r="AR340" s="179"/>
      <c r="AS340" s="179"/>
      <c r="AV340" s="179"/>
      <c r="AW340" s="179"/>
      <c r="AZ340" s="179"/>
      <c r="BA340" s="179"/>
      <c r="BD340" s="179"/>
      <c r="BE340" s="179"/>
      <c r="BH340" s="179"/>
      <c r="BI340" s="179"/>
      <c r="BL340" s="179"/>
      <c r="BM340" s="179"/>
      <c r="BP340" s="179"/>
      <c r="BQ340" s="179"/>
      <c r="BT340" s="179"/>
      <c r="BU340" s="179"/>
      <c r="BX340" s="179"/>
      <c r="BY340" s="179"/>
      <c r="CB340" s="179"/>
      <c r="CC340" s="179"/>
      <c r="CF340" s="179"/>
      <c r="CG340" s="179"/>
      <c r="CJ340" s="179"/>
      <c r="CK340" s="179"/>
      <c r="CN340" s="179"/>
      <c r="CO340" s="179"/>
      <c r="CR340" s="179"/>
      <c r="CS340" s="179"/>
      <c r="CV340" s="179"/>
      <c r="CW340" s="179"/>
      <c r="CX340" s="156"/>
      <c r="CY340" s="156"/>
      <c r="CZ340" s="156"/>
      <c r="DA340" s="156"/>
      <c r="DB340" s="156"/>
      <c r="DC340" s="156"/>
      <c r="DD340" s="156"/>
    </row>
    <row r="341" spans="1:108" s="243" customFormat="1" x14ac:dyDescent="0.2">
      <c r="A341" s="179"/>
      <c r="B341" s="179"/>
      <c r="C341" s="179"/>
      <c r="D341" s="179"/>
      <c r="E341" s="242"/>
      <c r="F341" s="179"/>
      <c r="G341" s="179"/>
      <c r="H341" s="179"/>
      <c r="I341" s="179"/>
      <c r="J341" s="179"/>
      <c r="K341" s="179"/>
      <c r="L341" s="179"/>
      <c r="M341" s="179"/>
      <c r="N341" s="179"/>
      <c r="O341" s="179"/>
      <c r="P341" s="179"/>
      <c r="Q341" s="179"/>
      <c r="R341" s="179"/>
      <c r="S341" s="179"/>
      <c r="T341" s="179"/>
      <c r="U341" s="179"/>
      <c r="V341" s="179"/>
      <c r="W341" s="179"/>
      <c r="X341" s="179"/>
      <c r="Y341" s="179"/>
      <c r="Z341" s="179"/>
      <c r="AB341" s="179"/>
      <c r="AC341" s="179"/>
      <c r="AF341" s="179"/>
      <c r="AG341" s="179"/>
      <c r="AJ341" s="179"/>
      <c r="AK341" s="179"/>
      <c r="AN341" s="179"/>
      <c r="AO341" s="179"/>
      <c r="AR341" s="179"/>
      <c r="AS341" s="179"/>
      <c r="AV341" s="179"/>
      <c r="AW341" s="179"/>
      <c r="AZ341" s="179"/>
      <c r="BA341" s="179"/>
      <c r="BD341" s="179"/>
      <c r="BE341" s="179"/>
      <c r="BH341" s="179"/>
      <c r="BI341" s="179"/>
      <c r="BL341" s="179"/>
      <c r="BM341" s="179"/>
      <c r="BP341" s="179"/>
      <c r="BQ341" s="179"/>
      <c r="BT341" s="179"/>
      <c r="BU341" s="179"/>
      <c r="BX341" s="179"/>
      <c r="BY341" s="179"/>
      <c r="CB341" s="179"/>
      <c r="CC341" s="179"/>
      <c r="CF341" s="179"/>
      <c r="CG341" s="179"/>
      <c r="CJ341" s="179"/>
      <c r="CK341" s="179"/>
      <c r="CN341" s="179"/>
      <c r="CO341" s="179"/>
      <c r="CR341" s="179"/>
      <c r="CS341" s="179"/>
      <c r="CV341" s="179"/>
      <c r="CW341" s="179"/>
      <c r="CX341" s="156"/>
      <c r="CY341" s="156"/>
      <c r="CZ341" s="156"/>
      <c r="DA341" s="156"/>
      <c r="DB341" s="156"/>
      <c r="DC341" s="156"/>
      <c r="DD341" s="156"/>
    </row>
    <row r="342" spans="1:108" s="243" customFormat="1" x14ac:dyDescent="0.2">
      <c r="A342" s="179"/>
      <c r="B342" s="179"/>
      <c r="C342" s="179"/>
      <c r="D342" s="179"/>
      <c r="E342" s="242"/>
      <c r="F342" s="179"/>
      <c r="G342" s="179"/>
      <c r="H342" s="179"/>
      <c r="I342" s="179"/>
      <c r="J342" s="179"/>
      <c r="K342" s="179"/>
      <c r="L342" s="179"/>
      <c r="M342" s="179"/>
      <c r="N342" s="179"/>
      <c r="O342" s="179"/>
      <c r="P342" s="179"/>
      <c r="Q342" s="179"/>
      <c r="R342" s="179"/>
      <c r="S342" s="179"/>
      <c r="T342" s="179"/>
      <c r="U342" s="179"/>
      <c r="V342" s="179"/>
      <c r="W342" s="179"/>
      <c r="X342" s="179"/>
      <c r="Y342" s="179"/>
      <c r="Z342" s="179"/>
      <c r="AB342" s="179"/>
      <c r="AC342" s="179"/>
      <c r="AF342" s="179"/>
      <c r="AG342" s="179"/>
      <c r="AJ342" s="179"/>
      <c r="AK342" s="179"/>
      <c r="AN342" s="179"/>
      <c r="AO342" s="179"/>
      <c r="AR342" s="179"/>
      <c r="AS342" s="179"/>
      <c r="AV342" s="179"/>
      <c r="AW342" s="179"/>
      <c r="AZ342" s="179"/>
      <c r="BA342" s="179"/>
      <c r="BD342" s="179"/>
      <c r="BE342" s="179"/>
      <c r="BH342" s="179"/>
      <c r="BI342" s="179"/>
      <c r="BL342" s="179"/>
      <c r="BM342" s="179"/>
      <c r="BP342" s="179"/>
      <c r="BQ342" s="179"/>
      <c r="BT342" s="179"/>
      <c r="BU342" s="179"/>
      <c r="BX342" s="179"/>
      <c r="BY342" s="179"/>
      <c r="CB342" s="179"/>
      <c r="CC342" s="179"/>
      <c r="CF342" s="179"/>
      <c r="CG342" s="179"/>
      <c r="CJ342" s="179"/>
      <c r="CK342" s="179"/>
      <c r="CN342" s="179"/>
      <c r="CO342" s="179"/>
      <c r="CR342" s="179"/>
      <c r="CS342" s="179"/>
      <c r="CV342" s="179"/>
      <c r="CW342" s="179"/>
      <c r="CX342" s="156"/>
      <c r="CY342" s="156"/>
      <c r="CZ342" s="156"/>
      <c r="DA342" s="156"/>
      <c r="DB342" s="156"/>
      <c r="DC342" s="156"/>
      <c r="DD342" s="156"/>
    </row>
    <row r="343" spans="1:108" s="243" customFormat="1" x14ac:dyDescent="0.2">
      <c r="A343" s="179"/>
      <c r="B343" s="179"/>
      <c r="C343" s="179"/>
      <c r="D343" s="179"/>
      <c r="E343" s="242"/>
      <c r="F343" s="179"/>
      <c r="G343" s="179"/>
      <c r="H343" s="179"/>
      <c r="I343" s="179"/>
      <c r="J343" s="179"/>
      <c r="K343" s="179"/>
      <c r="L343" s="179"/>
      <c r="M343" s="179"/>
      <c r="N343" s="179"/>
      <c r="O343" s="179"/>
      <c r="P343" s="179"/>
      <c r="Q343" s="179"/>
      <c r="R343" s="179"/>
      <c r="S343" s="179"/>
      <c r="T343" s="179"/>
      <c r="U343" s="179"/>
      <c r="V343" s="179"/>
      <c r="W343" s="179"/>
      <c r="X343" s="179"/>
      <c r="Y343" s="179"/>
      <c r="Z343" s="179"/>
      <c r="AB343" s="179"/>
      <c r="AC343" s="179"/>
      <c r="AF343" s="179"/>
      <c r="AG343" s="179"/>
      <c r="AJ343" s="179"/>
      <c r="AK343" s="179"/>
      <c r="AN343" s="179"/>
      <c r="AO343" s="179"/>
      <c r="AR343" s="179"/>
      <c r="AS343" s="179"/>
      <c r="AV343" s="179"/>
      <c r="AW343" s="179"/>
      <c r="AZ343" s="179"/>
      <c r="BA343" s="179"/>
      <c r="BD343" s="179"/>
      <c r="BE343" s="179"/>
      <c r="BH343" s="179"/>
      <c r="BI343" s="179"/>
      <c r="BL343" s="179"/>
      <c r="BM343" s="179"/>
      <c r="BP343" s="179"/>
      <c r="BQ343" s="179"/>
      <c r="BT343" s="179"/>
      <c r="BU343" s="179"/>
      <c r="BX343" s="179"/>
      <c r="BY343" s="179"/>
      <c r="CB343" s="179"/>
      <c r="CC343" s="179"/>
      <c r="CF343" s="179"/>
      <c r="CG343" s="179"/>
      <c r="CJ343" s="179"/>
      <c r="CK343" s="179"/>
      <c r="CN343" s="179"/>
      <c r="CO343" s="179"/>
      <c r="CR343" s="179"/>
      <c r="CS343" s="179"/>
      <c r="CV343" s="179"/>
      <c r="CW343" s="179"/>
      <c r="CX343" s="156"/>
      <c r="CY343" s="156"/>
      <c r="CZ343" s="156"/>
      <c r="DA343" s="156"/>
      <c r="DB343" s="156"/>
      <c r="DC343" s="156"/>
      <c r="DD343" s="156"/>
    </row>
    <row r="344" spans="1:108" s="243" customFormat="1" x14ac:dyDescent="0.2">
      <c r="A344" s="179"/>
      <c r="B344" s="179"/>
      <c r="C344" s="179"/>
      <c r="D344" s="179"/>
      <c r="E344" s="242"/>
      <c r="F344" s="179"/>
      <c r="G344" s="179"/>
      <c r="H344" s="179"/>
      <c r="I344" s="179"/>
      <c r="J344" s="179"/>
      <c r="K344" s="179"/>
      <c r="L344" s="179"/>
      <c r="M344" s="179"/>
      <c r="N344" s="179"/>
      <c r="O344" s="179"/>
      <c r="P344" s="179"/>
      <c r="Q344" s="179"/>
      <c r="R344" s="179"/>
      <c r="S344" s="179"/>
      <c r="T344" s="179"/>
      <c r="U344" s="179"/>
      <c r="V344" s="179"/>
      <c r="W344" s="179"/>
      <c r="X344" s="179"/>
      <c r="Y344" s="179"/>
      <c r="Z344" s="179"/>
      <c r="AB344" s="179"/>
      <c r="AC344" s="179"/>
      <c r="AF344" s="179"/>
      <c r="AG344" s="179"/>
      <c r="AJ344" s="179"/>
      <c r="AK344" s="179"/>
      <c r="AN344" s="179"/>
      <c r="AO344" s="179"/>
      <c r="AR344" s="179"/>
      <c r="AS344" s="179"/>
      <c r="AV344" s="179"/>
      <c r="AW344" s="179"/>
      <c r="AZ344" s="179"/>
      <c r="BA344" s="179"/>
      <c r="BD344" s="179"/>
      <c r="BE344" s="179"/>
      <c r="BH344" s="179"/>
      <c r="BI344" s="179"/>
      <c r="BL344" s="179"/>
      <c r="BM344" s="179"/>
      <c r="BP344" s="179"/>
      <c r="BQ344" s="179"/>
      <c r="BT344" s="179"/>
      <c r="BU344" s="179"/>
      <c r="BX344" s="179"/>
      <c r="BY344" s="179"/>
      <c r="CB344" s="179"/>
      <c r="CC344" s="179"/>
      <c r="CF344" s="179"/>
      <c r="CG344" s="179"/>
      <c r="CJ344" s="179"/>
      <c r="CK344" s="179"/>
      <c r="CN344" s="179"/>
      <c r="CO344" s="179"/>
      <c r="CR344" s="179"/>
      <c r="CS344" s="179"/>
      <c r="CV344" s="179"/>
      <c r="CW344" s="179"/>
      <c r="CX344" s="156"/>
      <c r="CY344" s="156"/>
      <c r="CZ344" s="156"/>
      <c r="DA344" s="156"/>
      <c r="DB344" s="156"/>
      <c r="DC344" s="156"/>
      <c r="DD344" s="156"/>
    </row>
    <row r="345" spans="1:108" s="243" customFormat="1" x14ac:dyDescent="0.2">
      <c r="A345" s="179"/>
      <c r="B345" s="179"/>
      <c r="C345" s="179"/>
      <c r="D345" s="179"/>
      <c r="E345" s="242"/>
      <c r="F345" s="179"/>
      <c r="G345" s="179"/>
      <c r="H345" s="179"/>
      <c r="I345" s="179"/>
      <c r="J345" s="179"/>
      <c r="K345" s="179"/>
      <c r="L345" s="179"/>
      <c r="M345" s="179"/>
      <c r="N345" s="179"/>
      <c r="O345" s="179"/>
      <c r="P345" s="179"/>
      <c r="Q345" s="179"/>
      <c r="R345" s="179"/>
      <c r="S345" s="179"/>
      <c r="T345" s="179"/>
      <c r="U345" s="179"/>
      <c r="V345" s="179"/>
      <c r="W345" s="179"/>
      <c r="X345" s="179"/>
      <c r="Y345" s="179"/>
      <c r="Z345" s="179"/>
      <c r="AB345" s="179"/>
      <c r="AC345" s="179"/>
      <c r="AF345" s="179"/>
      <c r="AG345" s="179"/>
      <c r="AJ345" s="179"/>
      <c r="AK345" s="179"/>
      <c r="AN345" s="179"/>
      <c r="AO345" s="179"/>
      <c r="AR345" s="179"/>
      <c r="AS345" s="179"/>
      <c r="AV345" s="179"/>
      <c r="AW345" s="179"/>
      <c r="AZ345" s="179"/>
      <c r="BA345" s="179"/>
      <c r="BD345" s="179"/>
      <c r="BE345" s="179"/>
      <c r="BH345" s="179"/>
      <c r="BI345" s="179"/>
      <c r="BL345" s="179"/>
      <c r="BM345" s="179"/>
      <c r="BP345" s="179"/>
      <c r="BQ345" s="179"/>
      <c r="BT345" s="179"/>
      <c r="BU345" s="179"/>
      <c r="BX345" s="179"/>
      <c r="BY345" s="179"/>
      <c r="CB345" s="179"/>
      <c r="CC345" s="179"/>
      <c r="CF345" s="179"/>
      <c r="CG345" s="179"/>
      <c r="CJ345" s="179"/>
      <c r="CK345" s="179"/>
      <c r="CN345" s="179"/>
      <c r="CO345" s="179"/>
      <c r="CR345" s="179"/>
      <c r="CS345" s="179"/>
      <c r="CV345" s="179"/>
      <c r="CW345" s="179"/>
      <c r="CX345" s="156"/>
      <c r="CY345" s="156"/>
      <c r="CZ345" s="156"/>
      <c r="DA345" s="156"/>
      <c r="DB345" s="156"/>
      <c r="DC345" s="156"/>
      <c r="DD345" s="156"/>
    </row>
    <row r="346" spans="1:108" s="243" customFormat="1" x14ac:dyDescent="0.2">
      <c r="A346" s="179"/>
      <c r="B346" s="179"/>
      <c r="C346" s="179"/>
      <c r="D346" s="179"/>
      <c r="E346" s="242"/>
      <c r="F346" s="179"/>
      <c r="G346" s="179"/>
      <c r="H346" s="179"/>
      <c r="I346" s="179"/>
      <c r="J346" s="179"/>
      <c r="K346" s="179"/>
      <c r="L346" s="179"/>
      <c r="M346" s="179"/>
      <c r="N346" s="179"/>
      <c r="O346" s="179"/>
      <c r="P346" s="179"/>
      <c r="Q346" s="179"/>
      <c r="R346" s="179"/>
      <c r="S346" s="179"/>
      <c r="T346" s="179"/>
      <c r="U346" s="179"/>
      <c r="V346" s="179"/>
      <c r="W346" s="179"/>
      <c r="X346" s="179"/>
      <c r="Y346" s="179"/>
      <c r="Z346" s="179"/>
      <c r="AB346" s="179"/>
      <c r="AC346" s="179"/>
      <c r="AF346" s="179"/>
      <c r="AG346" s="179"/>
      <c r="AJ346" s="179"/>
      <c r="AK346" s="179"/>
      <c r="AN346" s="179"/>
      <c r="AO346" s="179"/>
      <c r="AR346" s="179"/>
      <c r="AS346" s="179"/>
      <c r="AV346" s="179"/>
      <c r="AW346" s="179"/>
      <c r="AZ346" s="179"/>
      <c r="BA346" s="179"/>
      <c r="BD346" s="179"/>
      <c r="BE346" s="179"/>
      <c r="BH346" s="179"/>
      <c r="BI346" s="179"/>
      <c r="BL346" s="179"/>
      <c r="BM346" s="179"/>
      <c r="BP346" s="179"/>
      <c r="BQ346" s="179"/>
      <c r="BT346" s="179"/>
      <c r="BU346" s="179"/>
      <c r="BX346" s="179"/>
      <c r="BY346" s="179"/>
      <c r="CB346" s="179"/>
      <c r="CC346" s="179"/>
      <c r="CF346" s="179"/>
      <c r="CG346" s="179"/>
      <c r="CJ346" s="179"/>
      <c r="CK346" s="179"/>
      <c r="CN346" s="179"/>
      <c r="CO346" s="179"/>
      <c r="CR346" s="179"/>
      <c r="CS346" s="179"/>
      <c r="CV346" s="179"/>
      <c r="CW346" s="179"/>
      <c r="CX346" s="156"/>
      <c r="CY346" s="156"/>
      <c r="CZ346" s="156"/>
      <c r="DA346" s="156"/>
      <c r="DB346" s="156"/>
      <c r="DC346" s="156"/>
      <c r="DD346" s="156"/>
    </row>
    <row r="347" spans="1:108" s="243" customFormat="1" x14ac:dyDescent="0.2">
      <c r="A347" s="179"/>
      <c r="B347" s="179"/>
      <c r="C347" s="179"/>
      <c r="D347" s="179"/>
      <c r="E347" s="242"/>
      <c r="F347" s="179"/>
      <c r="G347" s="179"/>
      <c r="H347" s="179"/>
      <c r="I347" s="179"/>
      <c r="J347" s="179"/>
      <c r="K347" s="179"/>
      <c r="L347" s="179"/>
      <c r="M347" s="179"/>
      <c r="N347" s="179"/>
      <c r="O347" s="179"/>
      <c r="P347" s="179"/>
      <c r="Q347" s="179"/>
      <c r="R347" s="179"/>
      <c r="S347" s="179"/>
      <c r="T347" s="179"/>
      <c r="U347" s="179"/>
      <c r="V347" s="179"/>
      <c r="W347" s="179"/>
      <c r="X347" s="179"/>
      <c r="Y347" s="179"/>
      <c r="Z347" s="179"/>
      <c r="AB347" s="179"/>
      <c r="AC347" s="179"/>
      <c r="AF347" s="179"/>
      <c r="AG347" s="179"/>
      <c r="AJ347" s="179"/>
      <c r="AK347" s="179"/>
      <c r="AN347" s="179"/>
      <c r="AO347" s="179"/>
      <c r="AR347" s="179"/>
      <c r="AS347" s="179"/>
      <c r="AV347" s="179"/>
      <c r="AW347" s="179"/>
      <c r="AZ347" s="179"/>
      <c r="BA347" s="179"/>
      <c r="BD347" s="179"/>
      <c r="BE347" s="179"/>
      <c r="BH347" s="179"/>
      <c r="BI347" s="179"/>
      <c r="BL347" s="179"/>
      <c r="BM347" s="179"/>
      <c r="BP347" s="179"/>
      <c r="BQ347" s="179"/>
      <c r="BT347" s="179"/>
      <c r="BU347" s="179"/>
      <c r="BX347" s="179"/>
      <c r="BY347" s="179"/>
      <c r="CB347" s="179"/>
      <c r="CC347" s="179"/>
      <c r="CF347" s="179"/>
      <c r="CG347" s="179"/>
      <c r="CJ347" s="179"/>
      <c r="CK347" s="179"/>
      <c r="CN347" s="179"/>
      <c r="CO347" s="179"/>
      <c r="CR347" s="179"/>
      <c r="CS347" s="179"/>
      <c r="CV347" s="179"/>
      <c r="CW347" s="179"/>
      <c r="CX347" s="156"/>
      <c r="CY347" s="156"/>
      <c r="CZ347" s="156"/>
      <c r="DA347" s="156"/>
      <c r="DB347" s="156"/>
      <c r="DC347" s="156"/>
      <c r="DD347" s="156"/>
    </row>
    <row r="348" spans="1:108" s="243" customFormat="1" x14ac:dyDescent="0.2">
      <c r="A348" s="179"/>
      <c r="B348" s="179"/>
      <c r="C348" s="179"/>
      <c r="D348" s="179"/>
      <c r="E348" s="242"/>
      <c r="F348" s="179"/>
      <c r="G348" s="179"/>
      <c r="H348" s="179"/>
      <c r="I348" s="179"/>
      <c r="J348" s="179"/>
      <c r="K348" s="179"/>
      <c r="L348" s="179"/>
      <c r="M348" s="179"/>
      <c r="N348" s="179"/>
      <c r="O348" s="179"/>
      <c r="P348" s="179"/>
      <c r="Q348" s="179"/>
      <c r="R348" s="179"/>
      <c r="S348" s="179"/>
      <c r="T348" s="179"/>
      <c r="U348" s="179"/>
      <c r="V348" s="179"/>
      <c r="W348" s="179"/>
      <c r="X348" s="179"/>
      <c r="Y348" s="179"/>
      <c r="Z348" s="179"/>
      <c r="AB348" s="179"/>
      <c r="AC348" s="179"/>
      <c r="AF348" s="179"/>
      <c r="AG348" s="179"/>
      <c r="AJ348" s="179"/>
      <c r="AK348" s="179"/>
      <c r="AN348" s="179"/>
      <c r="AO348" s="179"/>
      <c r="AR348" s="179"/>
      <c r="AS348" s="179"/>
      <c r="AV348" s="179"/>
      <c r="AW348" s="179"/>
      <c r="AZ348" s="179"/>
      <c r="BA348" s="179"/>
      <c r="BD348" s="179"/>
      <c r="BE348" s="179"/>
      <c r="BH348" s="179"/>
      <c r="BI348" s="179"/>
      <c r="BL348" s="179"/>
      <c r="BM348" s="179"/>
      <c r="BP348" s="179"/>
      <c r="BQ348" s="179"/>
      <c r="BT348" s="179"/>
      <c r="BU348" s="179"/>
      <c r="BX348" s="179"/>
      <c r="BY348" s="179"/>
      <c r="CB348" s="179"/>
      <c r="CC348" s="179"/>
      <c r="CF348" s="179"/>
      <c r="CG348" s="179"/>
      <c r="CJ348" s="179"/>
      <c r="CK348" s="179"/>
      <c r="CN348" s="179"/>
      <c r="CO348" s="179"/>
      <c r="CR348" s="179"/>
      <c r="CS348" s="179"/>
      <c r="CV348" s="179"/>
      <c r="CW348" s="179"/>
      <c r="CX348" s="156"/>
      <c r="CY348" s="156"/>
      <c r="CZ348" s="156"/>
      <c r="DA348" s="156"/>
      <c r="DB348" s="156"/>
      <c r="DC348" s="156"/>
      <c r="DD348" s="156"/>
    </row>
    <row r="349" spans="1:108" s="243" customFormat="1" x14ac:dyDescent="0.2">
      <c r="A349" s="179"/>
      <c r="B349" s="179"/>
      <c r="C349" s="179"/>
      <c r="D349" s="179"/>
      <c r="E349" s="242"/>
      <c r="F349" s="179"/>
      <c r="G349" s="179"/>
      <c r="H349" s="179"/>
      <c r="I349" s="179"/>
      <c r="J349" s="179"/>
      <c r="K349" s="179"/>
      <c r="L349" s="179"/>
      <c r="M349" s="179"/>
      <c r="N349" s="179"/>
      <c r="O349" s="179"/>
      <c r="P349" s="179"/>
      <c r="Q349" s="179"/>
      <c r="R349" s="179"/>
      <c r="S349" s="179"/>
      <c r="T349" s="179"/>
      <c r="U349" s="179"/>
      <c r="V349" s="179"/>
      <c r="W349" s="179"/>
      <c r="X349" s="179"/>
      <c r="Y349" s="179"/>
      <c r="Z349" s="179"/>
      <c r="AB349" s="179"/>
      <c r="AC349" s="179"/>
      <c r="AF349" s="179"/>
      <c r="AG349" s="179"/>
      <c r="AJ349" s="179"/>
      <c r="AK349" s="179"/>
      <c r="AN349" s="179"/>
      <c r="AO349" s="179"/>
      <c r="AR349" s="179"/>
      <c r="AS349" s="179"/>
      <c r="AV349" s="179"/>
      <c r="AW349" s="179"/>
      <c r="AZ349" s="179"/>
      <c r="BA349" s="179"/>
      <c r="BD349" s="179"/>
      <c r="BE349" s="179"/>
      <c r="BH349" s="179"/>
      <c r="BI349" s="179"/>
      <c r="BL349" s="179"/>
      <c r="BM349" s="179"/>
      <c r="BP349" s="179"/>
      <c r="BQ349" s="179"/>
      <c r="BT349" s="179"/>
      <c r="BU349" s="179"/>
      <c r="BX349" s="179"/>
      <c r="BY349" s="179"/>
      <c r="CB349" s="179"/>
      <c r="CC349" s="179"/>
      <c r="CF349" s="179"/>
      <c r="CG349" s="179"/>
      <c r="CJ349" s="179"/>
      <c r="CK349" s="179"/>
      <c r="CN349" s="179"/>
      <c r="CO349" s="179"/>
      <c r="CR349" s="179"/>
      <c r="CS349" s="179"/>
      <c r="CV349" s="179"/>
      <c r="CW349" s="179"/>
      <c r="CX349" s="156"/>
      <c r="CY349" s="156"/>
      <c r="CZ349" s="156"/>
      <c r="DA349" s="156"/>
      <c r="DB349" s="156"/>
      <c r="DC349" s="156"/>
      <c r="DD349" s="156"/>
    </row>
    <row r="350" spans="1:108" s="243" customFormat="1" x14ac:dyDescent="0.2">
      <c r="A350" s="179"/>
      <c r="B350" s="179"/>
      <c r="C350" s="179"/>
      <c r="D350" s="179"/>
      <c r="E350" s="242"/>
      <c r="F350" s="179"/>
      <c r="G350" s="179"/>
      <c r="H350" s="179"/>
      <c r="I350" s="179"/>
      <c r="J350" s="179"/>
      <c r="K350" s="179"/>
      <c r="L350" s="179"/>
      <c r="M350" s="179"/>
      <c r="N350" s="179"/>
      <c r="O350" s="179"/>
      <c r="P350" s="179"/>
      <c r="Q350" s="179"/>
      <c r="R350" s="179"/>
      <c r="S350" s="179"/>
      <c r="T350" s="179"/>
      <c r="U350" s="179"/>
      <c r="V350" s="179"/>
      <c r="W350" s="179"/>
      <c r="X350" s="179"/>
      <c r="Y350" s="179"/>
      <c r="Z350" s="179"/>
      <c r="AB350" s="179"/>
      <c r="AC350" s="179"/>
      <c r="AF350" s="179"/>
      <c r="AG350" s="179"/>
      <c r="AJ350" s="179"/>
      <c r="AK350" s="179"/>
      <c r="AN350" s="179"/>
      <c r="AO350" s="179"/>
      <c r="AR350" s="179"/>
      <c r="AS350" s="179"/>
      <c r="AV350" s="179"/>
      <c r="AW350" s="179"/>
      <c r="AZ350" s="179"/>
      <c r="BA350" s="179"/>
      <c r="BD350" s="179"/>
      <c r="BE350" s="179"/>
      <c r="BH350" s="179"/>
      <c r="BI350" s="179"/>
      <c r="BL350" s="179"/>
      <c r="BM350" s="179"/>
      <c r="BP350" s="179"/>
      <c r="BQ350" s="179"/>
      <c r="BT350" s="179"/>
      <c r="BU350" s="179"/>
      <c r="BX350" s="179"/>
      <c r="BY350" s="179"/>
      <c r="CB350" s="179"/>
      <c r="CC350" s="179"/>
      <c r="CF350" s="179"/>
      <c r="CG350" s="179"/>
      <c r="CJ350" s="179"/>
      <c r="CK350" s="179"/>
      <c r="CN350" s="179"/>
      <c r="CO350" s="179"/>
      <c r="CR350" s="179"/>
      <c r="CS350" s="179"/>
      <c r="CV350" s="179"/>
      <c r="CW350" s="179"/>
      <c r="CX350" s="156"/>
      <c r="CY350" s="156"/>
      <c r="CZ350" s="156"/>
      <c r="DA350" s="156"/>
      <c r="DB350" s="156"/>
      <c r="DC350" s="156"/>
      <c r="DD350" s="156"/>
    </row>
    <row r="351" spans="1:108" s="243" customFormat="1" x14ac:dyDescent="0.2">
      <c r="A351" s="179"/>
      <c r="B351" s="179"/>
      <c r="C351" s="179"/>
      <c r="D351" s="179"/>
      <c r="E351" s="242"/>
      <c r="F351" s="179"/>
      <c r="G351" s="179"/>
      <c r="H351" s="179"/>
      <c r="I351" s="179"/>
      <c r="J351" s="179"/>
      <c r="K351" s="179"/>
      <c r="L351" s="179"/>
      <c r="M351" s="179"/>
      <c r="N351" s="179"/>
      <c r="O351" s="179"/>
      <c r="P351" s="179"/>
      <c r="Q351" s="179"/>
      <c r="R351" s="179"/>
      <c r="S351" s="179"/>
      <c r="T351" s="179"/>
      <c r="U351" s="179"/>
      <c r="V351" s="179"/>
      <c r="W351" s="179"/>
      <c r="X351" s="179"/>
      <c r="Y351" s="179"/>
      <c r="Z351" s="179"/>
      <c r="AB351" s="179"/>
      <c r="AC351" s="179"/>
      <c r="AF351" s="179"/>
      <c r="AG351" s="179"/>
      <c r="AJ351" s="179"/>
      <c r="AK351" s="179"/>
      <c r="AN351" s="179"/>
      <c r="AO351" s="179"/>
      <c r="AR351" s="179"/>
      <c r="AS351" s="179"/>
      <c r="AV351" s="179"/>
      <c r="AW351" s="179"/>
      <c r="AZ351" s="179"/>
      <c r="BA351" s="179"/>
      <c r="BD351" s="179"/>
      <c r="BE351" s="179"/>
      <c r="BH351" s="179"/>
      <c r="BI351" s="179"/>
      <c r="BL351" s="179"/>
      <c r="BM351" s="179"/>
      <c r="BP351" s="179"/>
      <c r="BQ351" s="179"/>
      <c r="BT351" s="179"/>
      <c r="BU351" s="179"/>
      <c r="BX351" s="179"/>
      <c r="BY351" s="179"/>
      <c r="CB351" s="179"/>
      <c r="CC351" s="179"/>
      <c r="CF351" s="179"/>
      <c r="CG351" s="179"/>
      <c r="CJ351" s="179"/>
      <c r="CK351" s="179"/>
      <c r="CN351" s="179"/>
      <c r="CO351" s="179"/>
      <c r="CR351" s="179"/>
      <c r="CS351" s="179"/>
      <c r="CV351" s="179"/>
      <c r="CW351" s="179"/>
      <c r="CX351" s="156"/>
      <c r="CY351" s="156"/>
      <c r="CZ351" s="156"/>
      <c r="DA351" s="156"/>
      <c r="DB351" s="156"/>
      <c r="DC351" s="156"/>
      <c r="DD351" s="156"/>
    </row>
    <row r="352" spans="1:108" s="243" customFormat="1" x14ac:dyDescent="0.2">
      <c r="A352" s="179"/>
      <c r="B352" s="179"/>
      <c r="C352" s="179"/>
      <c r="D352" s="179"/>
      <c r="E352" s="242"/>
      <c r="F352" s="179"/>
      <c r="G352" s="179"/>
      <c r="H352" s="179"/>
      <c r="I352" s="179"/>
      <c r="J352" s="179"/>
      <c r="K352" s="179"/>
      <c r="L352" s="179"/>
      <c r="M352" s="179"/>
      <c r="N352" s="179"/>
      <c r="O352" s="179"/>
      <c r="P352" s="179"/>
      <c r="Q352" s="179"/>
      <c r="R352" s="179"/>
      <c r="S352" s="179"/>
      <c r="T352" s="179"/>
      <c r="U352" s="179"/>
      <c r="V352" s="179"/>
      <c r="W352" s="179"/>
      <c r="X352" s="179"/>
      <c r="Y352" s="179"/>
      <c r="Z352" s="179"/>
      <c r="AB352" s="179"/>
      <c r="AC352" s="179"/>
      <c r="AF352" s="179"/>
      <c r="AG352" s="179"/>
      <c r="AJ352" s="179"/>
      <c r="AK352" s="179"/>
      <c r="AN352" s="179"/>
      <c r="AO352" s="179"/>
      <c r="AR352" s="179"/>
      <c r="AS352" s="179"/>
      <c r="AV352" s="179"/>
      <c r="AW352" s="179"/>
      <c r="AZ352" s="179"/>
      <c r="BA352" s="179"/>
      <c r="BD352" s="179"/>
      <c r="BE352" s="179"/>
      <c r="BH352" s="179"/>
      <c r="BI352" s="179"/>
      <c r="BL352" s="179"/>
      <c r="BM352" s="179"/>
      <c r="BP352" s="179"/>
      <c r="BQ352" s="179"/>
      <c r="BT352" s="179"/>
      <c r="BU352" s="179"/>
      <c r="BX352" s="179"/>
      <c r="BY352" s="179"/>
      <c r="CB352" s="179"/>
      <c r="CC352" s="179"/>
      <c r="CF352" s="179"/>
      <c r="CG352" s="179"/>
      <c r="CJ352" s="179"/>
      <c r="CK352" s="179"/>
      <c r="CN352" s="179"/>
      <c r="CO352" s="179"/>
      <c r="CR352" s="179"/>
      <c r="CS352" s="179"/>
      <c r="CV352" s="179"/>
      <c r="CW352" s="179"/>
      <c r="CX352" s="156"/>
      <c r="CY352" s="156"/>
      <c r="CZ352" s="156"/>
      <c r="DA352" s="156"/>
      <c r="DB352" s="156"/>
      <c r="DC352" s="156"/>
      <c r="DD352" s="156"/>
    </row>
    <row r="353" spans="1:108" s="243" customFormat="1" x14ac:dyDescent="0.2">
      <c r="A353" s="179"/>
      <c r="B353" s="179"/>
      <c r="C353" s="179"/>
      <c r="D353" s="179"/>
      <c r="E353" s="242"/>
      <c r="F353" s="179"/>
      <c r="G353" s="179"/>
      <c r="H353" s="179"/>
      <c r="I353" s="179"/>
      <c r="J353" s="179"/>
      <c r="K353" s="179"/>
      <c r="L353" s="179"/>
      <c r="M353" s="179"/>
      <c r="N353" s="179"/>
      <c r="O353" s="179"/>
      <c r="P353" s="179"/>
      <c r="Q353" s="179"/>
      <c r="R353" s="179"/>
      <c r="S353" s="179"/>
      <c r="T353" s="179"/>
      <c r="U353" s="179"/>
      <c r="V353" s="179"/>
      <c r="W353" s="179"/>
      <c r="X353" s="179"/>
      <c r="Y353" s="179"/>
      <c r="Z353" s="179"/>
      <c r="AB353" s="179"/>
      <c r="AC353" s="179"/>
      <c r="AF353" s="179"/>
      <c r="AG353" s="179"/>
      <c r="AJ353" s="179"/>
      <c r="AK353" s="179"/>
      <c r="AN353" s="179"/>
      <c r="AO353" s="179"/>
      <c r="AR353" s="179"/>
      <c r="AS353" s="179"/>
      <c r="AV353" s="179"/>
      <c r="AW353" s="179"/>
      <c r="AZ353" s="179"/>
      <c r="BA353" s="179"/>
      <c r="BD353" s="179"/>
      <c r="BE353" s="179"/>
      <c r="BH353" s="179"/>
      <c r="BI353" s="179"/>
      <c r="BL353" s="179"/>
      <c r="BM353" s="179"/>
      <c r="BP353" s="179"/>
      <c r="BQ353" s="179"/>
      <c r="BT353" s="179"/>
      <c r="BU353" s="179"/>
      <c r="BX353" s="179"/>
      <c r="BY353" s="179"/>
      <c r="CB353" s="179"/>
      <c r="CC353" s="179"/>
      <c r="CF353" s="179"/>
      <c r="CG353" s="179"/>
      <c r="CJ353" s="179"/>
      <c r="CK353" s="179"/>
      <c r="CN353" s="179"/>
      <c r="CO353" s="179"/>
      <c r="CR353" s="179"/>
      <c r="CS353" s="179"/>
      <c r="CV353" s="179"/>
      <c r="CW353" s="179"/>
      <c r="CX353" s="156"/>
      <c r="CY353" s="156"/>
      <c r="CZ353" s="156"/>
      <c r="DA353" s="156"/>
      <c r="DB353" s="156"/>
      <c r="DC353" s="156"/>
      <c r="DD353" s="156"/>
    </row>
    <row r="354" spans="1:108" s="243" customFormat="1" x14ac:dyDescent="0.2">
      <c r="A354" s="179"/>
      <c r="B354" s="179"/>
      <c r="C354" s="179"/>
      <c r="D354" s="179"/>
      <c r="E354" s="242"/>
      <c r="F354" s="179"/>
      <c r="G354" s="179"/>
      <c r="H354" s="179"/>
      <c r="I354" s="179"/>
      <c r="J354" s="179"/>
      <c r="K354" s="179"/>
      <c r="L354" s="179"/>
      <c r="M354" s="179"/>
      <c r="N354" s="179"/>
      <c r="O354" s="179"/>
      <c r="P354" s="179"/>
      <c r="Q354" s="179"/>
      <c r="R354" s="179"/>
      <c r="S354" s="179"/>
      <c r="T354" s="179"/>
      <c r="U354" s="179"/>
      <c r="V354" s="179"/>
      <c r="W354" s="179"/>
      <c r="X354" s="179"/>
      <c r="Y354" s="179"/>
      <c r="Z354" s="179"/>
      <c r="AB354" s="179"/>
      <c r="AC354" s="179"/>
      <c r="AF354" s="179"/>
      <c r="AG354" s="179"/>
      <c r="AJ354" s="179"/>
      <c r="AK354" s="179"/>
      <c r="AN354" s="179"/>
      <c r="AO354" s="179"/>
      <c r="AR354" s="179"/>
      <c r="AS354" s="179"/>
      <c r="AV354" s="179"/>
      <c r="AW354" s="179"/>
      <c r="AZ354" s="179"/>
      <c r="BA354" s="179"/>
      <c r="BD354" s="179"/>
      <c r="BE354" s="179"/>
      <c r="BH354" s="179"/>
      <c r="BI354" s="179"/>
      <c r="BL354" s="179"/>
      <c r="BM354" s="179"/>
      <c r="BP354" s="179"/>
      <c r="BQ354" s="179"/>
      <c r="BT354" s="179"/>
      <c r="BU354" s="179"/>
      <c r="BX354" s="179"/>
      <c r="BY354" s="179"/>
      <c r="CB354" s="179"/>
      <c r="CC354" s="179"/>
      <c r="CF354" s="179"/>
      <c r="CG354" s="179"/>
      <c r="CJ354" s="179"/>
      <c r="CK354" s="179"/>
      <c r="CN354" s="179"/>
      <c r="CO354" s="179"/>
      <c r="CR354" s="179"/>
      <c r="CS354" s="179"/>
      <c r="CV354" s="179"/>
      <c r="CW354" s="179"/>
      <c r="CX354" s="156"/>
      <c r="CY354" s="156"/>
      <c r="CZ354" s="156"/>
      <c r="DA354" s="156"/>
      <c r="DB354" s="156"/>
      <c r="DC354" s="156"/>
      <c r="DD354" s="156"/>
    </row>
    <row r="355" spans="1:108" s="243" customFormat="1" x14ac:dyDescent="0.2">
      <c r="A355" s="179"/>
      <c r="B355" s="179"/>
      <c r="C355" s="179"/>
      <c r="D355" s="179"/>
      <c r="E355" s="242"/>
      <c r="F355" s="179"/>
      <c r="G355" s="179"/>
      <c r="H355" s="179"/>
      <c r="I355" s="179"/>
      <c r="J355" s="179"/>
      <c r="K355" s="179"/>
      <c r="L355" s="179"/>
      <c r="M355" s="179"/>
      <c r="N355" s="179"/>
      <c r="O355" s="179"/>
      <c r="P355" s="179"/>
      <c r="Q355" s="179"/>
      <c r="R355" s="179"/>
      <c r="S355" s="179"/>
      <c r="T355" s="179"/>
      <c r="U355" s="179"/>
      <c r="V355" s="179"/>
      <c r="W355" s="179"/>
      <c r="X355" s="179"/>
      <c r="Y355" s="179"/>
      <c r="Z355" s="179"/>
      <c r="AB355" s="179"/>
      <c r="AC355" s="179"/>
      <c r="AF355" s="179"/>
      <c r="AG355" s="179"/>
      <c r="AJ355" s="179"/>
      <c r="AK355" s="179"/>
      <c r="AN355" s="179"/>
      <c r="AO355" s="179"/>
      <c r="AR355" s="179"/>
      <c r="AS355" s="179"/>
      <c r="AV355" s="179"/>
      <c r="AW355" s="179"/>
      <c r="AZ355" s="179"/>
      <c r="BA355" s="179"/>
      <c r="BD355" s="179"/>
      <c r="BE355" s="179"/>
      <c r="BH355" s="179"/>
      <c r="BI355" s="179"/>
      <c r="BL355" s="179"/>
      <c r="BM355" s="179"/>
      <c r="BP355" s="179"/>
      <c r="BQ355" s="179"/>
      <c r="BT355" s="179"/>
      <c r="BU355" s="179"/>
      <c r="BX355" s="179"/>
      <c r="BY355" s="179"/>
      <c r="CB355" s="179"/>
      <c r="CC355" s="179"/>
      <c r="CF355" s="179"/>
      <c r="CG355" s="179"/>
      <c r="CJ355" s="179"/>
      <c r="CK355" s="179"/>
      <c r="CN355" s="179"/>
      <c r="CO355" s="179"/>
      <c r="CR355" s="179"/>
      <c r="CS355" s="179"/>
      <c r="CV355" s="179"/>
      <c r="CW355" s="179"/>
      <c r="CX355" s="156"/>
      <c r="CY355" s="156"/>
      <c r="CZ355" s="156"/>
      <c r="DA355" s="156"/>
      <c r="DB355" s="156"/>
      <c r="DC355" s="156"/>
      <c r="DD355" s="156"/>
    </row>
    <row r="356" spans="1:108" s="243" customFormat="1" x14ac:dyDescent="0.2">
      <c r="A356" s="179"/>
      <c r="B356" s="179"/>
      <c r="C356" s="179"/>
      <c r="D356" s="179"/>
      <c r="E356" s="242"/>
      <c r="F356" s="179"/>
      <c r="G356" s="179"/>
      <c r="H356" s="179"/>
      <c r="I356" s="179"/>
      <c r="J356" s="179"/>
      <c r="K356" s="179"/>
      <c r="L356" s="179"/>
      <c r="M356" s="179"/>
      <c r="N356" s="179"/>
      <c r="O356" s="179"/>
      <c r="P356" s="179"/>
      <c r="Q356" s="179"/>
      <c r="R356" s="179"/>
      <c r="S356" s="179"/>
      <c r="T356" s="179"/>
      <c r="U356" s="179"/>
      <c r="V356" s="179"/>
      <c r="W356" s="179"/>
      <c r="X356" s="179"/>
      <c r="Y356" s="179"/>
      <c r="Z356" s="179"/>
      <c r="AB356" s="179"/>
      <c r="AC356" s="179"/>
      <c r="AF356" s="179"/>
      <c r="AG356" s="179"/>
      <c r="AJ356" s="179"/>
      <c r="AK356" s="179"/>
      <c r="AN356" s="179"/>
      <c r="AO356" s="179"/>
      <c r="AR356" s="179"/>
      <c r="AS356" s="179"/>
      <c r="AV356" s="179"/>
      <c r="AW356" s="179"/>
      <c r="AZ356" s="179"/>
      <c r="BA356" s="179"/>
      <c r="BD356" s="179"/>
      <c r="BE356" s="179"/>
      <c r="BH356" s="179"/>
      <c r="BI356" s="179"/>
      <c r="BL356" s="179"/>
      <c r="BM356" s="179"/>
      <c r="BP356" s="179"/>
      <c r="BQ356" s="179"/>
      <c r="BT356" s="179"/>
      <c r="BU356" s="179"/>
      <c r="BX356" s="179"/>
      <c r="BY356" s="179"/>
      <c r="CB356" s="179"/>
      <c r="CC356" s="179"/>
      <c r="CF356" s="179"/>
      <c r="CG356" s="179"/>
      <c r="CJ356" s="179"/>
      <c r="CK356" s="179"/>
      <c r="CN356" s="179"/>
      <c r="CO356" s="179"/>
      <c r="CR356" s="179"/>
      <c r="CS356" s="179"/>
      <c r="CV356" s="179"/>
      <c r="CW356" s="179"/>
      <c r="CX356" s="156"/>
      <c r="CY356" s="156"/>
      <c r="CZ356" s="156"/>
      <c r="DA356" s="156"/>
      <c r="DB356" s="156"/>
      <c r="DC356" s="156"/>
      <c r="DD356" s="156"/>
    </row>
    <row r="357" spans="1:108" s="243" customFormat="1" x14ac:dyDescent="0.2">
      <c r="A357" s="179"/>
      <c r="B357" s="179"/>
      <c r="C357" s="179"/>
      <c r="D357" s="179"/>
      <c r="E357" s="242"/>
      <c r="F357" s="179"/>
      <c r="G357" s="179"/>
      <c r="H357" s="179"/>
      <c r="I357" s="179"/>
      <c r="J357" s="179"/>
      <c r="K357" s="179"/>
      <c r="L357" s="179"/>
      <c r="M357" s="179"/>
      <c r="N357" s="179"/>
      <c r="O357" s="179"/>
      <c r="P357" s="179"/>
      <c r="Q357" s="179"/>
      <c r="R357" s="179"/>
      <c r="S357" s="179"/>
      <c r="T357" s="179"/>
      <c r="U357" s="179"/>
      <c r="V357" s="179"/>
      <c r="W357" s="179"/>
      <c r="X357" s="179"/>
      <c r="Y357" s="179"/>
      <c r="Z357" s="179"/>
      <c r="AB357" s="179"/>
      <c r="AC357" s="179"/>
      <c r="AF357" s="179"/>
      <c r="AG357" s="179"/>
      <c r="AJ357" s="179"/>
      <c r="AK357" s="179"/>
      <c r="AN357" s="179"/>
      <c r="AO357" s="179"/>
      <c r="AR357" s="179"/>
      <c r="AS357" s="179"/>
      <c r="AV357" s="179"/>
      <c r="AW357" s="179"/>
      <c r="AZ357" s="179"/>
      <c r="BA357" s="179"/>
      <c r="BD357" s="179"/>
      <c r="BE357" s="179"/>
      <c r="BH357" s="179"/>
      <c r="BI357" s="179"/>
      <c r="BL357" s="179"/>
      <c r="BM357" s="179"/>
      <c r="BP357" s="179"/>
      <c r="BQ357" s="179"/>
      <c r="BT357" s="179"/>
      <c r="BU357" s="179"/>
      <c r="BX357" s="179"/>
      <c r="BY357" s="179"/>
      <c r="CB357" s="179"/>
      <c r="CC357" s="179"/>
      <c r="CF357" s="179"/>
      <c r="CG357" s="179"/>
      <c r="CJ357" s="179"/>
      <c r="CK357" s="179"/>
      <c r="CN357" s="179"/>
      <c r="CO357" s="179"/>
      <c r="CR357" s="179"/>
      <c r="CS357" s="179"/>
      <c r="CV357" s="179"/>
      <c r="CW357" s="179"/>
      <c r="CX357" s="156"/>
      <c r="CY357" s="156"/>
      <c r="CZ357" s="156"/>
      <c r="DA357" s="156"/>
      <c r="DB357" s="156"/>
      <c r="DC357" s="156"/>
      <c r="DD357" s="156"/>
    </row>
    <row r="358" spans="1:108" s="243" customFormat="1" x14ac:dyDescent="0.2">
      <c r="A358" s="179"/>
      <c r="B358" s="179"/>
      <c r="C358" s="179"/>
      <c r="D358" s="179"/>
      <c r="E358" s="242"/>
      <c r="F358" s="179"/>
      <c r="G358" s="179"/>
      <c r="H358" s="179"/>
      <c r="I358" s="179"/>
      <c r="J358" s="179"/>
      <c r="K358" s="179"/>
      <c r="L358" s="179"/>
      <c r="M358" s="179"/>
      <c r="N358" s="179"/>
      <c r="O358" s="179"/>
      <c r="P358" s="179"/>
      <c r="Q358" s="179"/>
      <c r="R358" s="179"/>
      <c r="S358" s="179"/>
      <c r="T358" s="179"/>
      <c r="U358" s="179"/>
      <c r="V358" s="179"/>
      <c r="W358" s="179"/>
      <c r="X358" s="179"/>
      <c r="Y358" s="179"/>
      <c r="Z358" s="179"/>
      <c r="AB358" s="179"/>
      <c r="AC358" s="179"/>
      <c r="AF358" s="179"/>
      <c r="AG358" s="179"/>
      <c r="AJ358" s="179"/>
      <c r="AK358" s="179"/>
      <c r="AN358" s="179"/>
      <c r="AO358" s="179"/>
      <c r="AR358" s="179"/>
      <c r="AS358" s="179"/>
      <c r="AV358" s="179"/>
      <c r="AW358" s="179"/>
      <c r="AZ358" s="179"/>
      <c r="BA358" s="179"/>
      <c r="BD358" s="179"/>
      <c r="BE358" s="179"/>
      <c r="BH358" s="179"/>
      <c r="BI358" s="179"/>
      <c r="BL358" s="179"/>
      <c r="BM358" s="179"/>
      <c r="BP358" s="179"/>
      <c r="BQ358" s="179"/>
      <c r="BT358" s="179"/>
      <c r="BU358" s="179"/>
      <c r="BX358" s="179"/>
      <c r="BY358" s="179"/>
      <c r="CB358" s="179"/>
      <c r="CC358" s="179"/>
      <c r="CF358" s="179"/>
      <c r="CG358" s="179"/>
      <c r="CJ358" s="179"/>
      <c r="CK358" s="179"/>
      <c r="CN358" s="179"/>
      <c r="CO358" s="179"/>
      <c r="CR358" s="179"/>
      <c r="CS358" s="179"/>
      <c r="CV358" s="179"/>
      <c r="CW358" s="179"/>
      <c r="CX358" s="156"/>
      <c r="CY358" s="156"/>
      <c r="CZ358" s="156"/>
      <c r="DA358" s="156"/>
      <c r="DB358" s="156"/>
      <c r="DC358" s="156"/>
      <c r="DD358" s="156"/>
    </row>
    <row r="359" spans="1:108" s="243" customFormat="1" x14ac:dyDescent="0.2">
      <c r="A359" s="179"/>
      <c r="B359" s="179"/>
      <c r="C359" s="179"/>
      <c r="D359" s="179"/>
      <c r="E359" s="242"/>
      <c r="F359" s="179"/>
      <c r="G359" s="179"/>
      <c r="H359" s="179"/>
      <c r="I359" s="179"/>
      <c r="J359" s="179"/>
      <c r="K359" s="179"/>
      <c r="L359" s="179"/>
      <c r="M359" s="179"/>
      <c r="N359" s="179"/>
      <c r="O359" s="179"/>
      <c r="P359" s="179"/>
      <c r="Q359" s="179"/>
      <c r="R359" s="179"/>
      <c r="S359" s="179"/>
      <c r="T359" s="179"/>
      <c r="U359" s="179"/>
      <c r="V359" s="179"/>
      <c r="W359" s="179"/>
      <c r="X359" s="179"/>
      <c r="Y359" s="179"/>
      <c r="Z359" s="179"/>
      <c r="AB359" s="179"/>
      <c r="AC359" s="179"/>
      <c r="AF359" s="179"/>
      <c r="AG359" s="179"/>
      <c r="AJ359" s="179"/>
      <c r="AK359" s="179"/>
      <c r="AN359" s="179"/>
      <c r="AO359" s="179"/>
      <c r="AR359" s="179"/>
      <c r="AS359" s="179"/>
      <c r="AV359" s="179"/>
      <c r="AW359" s="179"/>
      <c r="AZ359" s="179"/>
      <c r="BA359" s="179"/>
      <c r="BD359" s="179"/>
      <c r="BE359" s="179"/>
      <c r="BH359" s="179"/>
      <c r="BI359" s="179"/>
      <c r="BL359" s="179"/>
      <c r="BM359" s="179"/>
      <c r="BP359" s="179"/>
      <c r="BQ359" s="179"/>
      <c r="BT359" s="179"/>
      <c r="BU359" s="179"/>
      <c r="BX359" s="179"/>
      <c r="BY359" s="179"/>
      <c r="CB359" s="179"/>
      <c r="CC359" s="179"/>
      <c r="CF359" s="179"/>
      <c r="CG359" s="179"/>
      <c r="CJ359" s="179"/>
      <c r="CK359" s="179"/>
      <c r="CN359" s="179"/>
      <c r="CO359" s="179"/>
      <c r="CR359" s="179"/>
      <c r="CS359" s="179"/>
      <c r="CV359" s="179"/>
      <c r="CW359" s="179"/>
      <c r="CX359" s="156"/>
      <c r="CY359" s="156"/>
      <c r="CZ359" s="156"/>
      <c r="DA359" s="156"/>
      <c r="DB359" s="156"/>
      <c r="DC359" s="156"/>
      <c r="DD359" s="156"/>
    </row>
    <row r="360" spans="1:108" s="243" customFormat="1" x14ac:dyDescent="0.2">
      <c r="A360" s="179"/>
      <c r="B360" s="179"/>
      <c r="C360" s="179"/>
      <c r="D360" s="179"/>
      <c r="E360" s="242"/>
      <c r="F360" s="179"/>
      <c r="G360" s="179"/>
      <c r="H360" s="179"/>
      <c r="I360" s="179"/>
      <c r="J360" s="179"/>
      <c r="K360" s="179"/>
      <c r="L360" s="179"/>
      <c r="M360" s="179"/>
      <c r="N360" s="179"/>
      <c r="O360" s="179"/>
      <c r="P360" s="179"/>
      <c r="Q360" s="179"/>
      <c r="R360" s="179"/>
      <c r="S360" s="179"/>
      <c r="T360" s="179"/>
      <c r="U360" s="179"/>
      <c r="V360" s="179"/>
      <c r="W360" s="179"/>
      <c r="X360" s="179"/>
      <c r="Y360" s="179"/>
      <c r="Z360" s="179"/>
      <c r="AB360" s="179"/>
      <c r="AC360" s="179"/>
      <c r="AF360" s="179"/>
      <c r="AG360" s="179"/>
      <c r="AJ360" s="179"/>
      <c r="AK360" s="179"/>
      <c r="AN360" s="179"/>
      <c r="AO360" s="179"/>
      <c r="AR360" s="179"/>
      <c r="AS360" s="179"/>
      <c r="AV360" s="179"/>
      <c r="AW360" s="179"/>
      <c r="AZ360" s="179"/>
      <c r="BA360" s="179"/>
      <c r="BD360" s="179"/>
      <c r="BE360" s="179"/>
      <c r="BH360" s="179"/>
      <c r="BI360" s="179"/>
      <c r="BL360" s="179"/>
      <c r="BM360" s="179"/>
      <c r="BP360" s="179"/>
      <c r="BQ360" s="179"/>
      <c r="BT360" s="179"/>
      <c r="BU360" s="179"/>
      <c r="BX360" s="179"/>
      <c r="BY360" s="179"/>
      <c r="CB360" s="179"/>
      <c r="CC360" s="179"/>
      <c r="CF360" s="179"/>
      <c r="CG360" s="179"/>
      <c r="CJ360" s="179"/>
      <c r="CK360" s="179"/>
      <c r="CN360" s="179"/>
      <c r="CO360" s="179"/>
      <c r="CR360" s="179"/>
      <c r="CS360" s="179"/>
      <c r="CV360" s="179"/>
      <c r="CW360" s="179"/>
      <c r="CX360" s="156"/>
      <c r="CY360" s="156"/>
      <c r="CZ360" s="156"/>
      <c r="DA360" s="156"/>
      <c r="DB360" s="156"/>
      <c r="DC360" s="156"/>
      <c r="DD360" s="156"/>
    </row>
    <row r="361" spans="1:108" s="243" customFormat="1" x14ac:dyDescent="0.2">
      <c r="A361" s="179"/>
      <c r="B361" s="179"/>
      <c r="C361" s="179"/>
      <c r="D361" s="179"/>
      <c r="E361" s="242"/>
      <c r="F361" s="179"/>
      <c r="G361" s="179"/>
      <c r="H361" s="179"/>
      <c r="I361" s="179"/>
      <c r="J361" s="179"/>
      <c r="K361" s="179"/>
      <c r="L361" s="179"/>
      <c r="M361" s="179"/>
      <c r="N361" s="179"/>
      <c r="O361" s="179"/>
      <c r="P361" s="179"/>
      <c r="Q361" s="179"/>
      <c r="R361" s="179"/>
      <c r="S361" s="179"/>
      <c r="T361" s="179"/>
      <c r="U361" s="179"/>
      <c r="V361" s="179"/>
      <c r="W361" s="179"/>
      <c r="X361" s="179"/>
      <c r="Y361" s="179"/>
      <c r="Z361" s="179"/>
      <c r="AB361" s="179"/>
      <c r="AC361" s="179"/>
      <c r="AF361" s="179"/>
      <c r="AG361" s="179"/>
      <c r="AJ361" s="179"/>
      <c r="AK361" s="179"/>
      <c r="AN361" s="179"/>
      <c r="AO361" s="179"/>
      <c r="AR361" s="179"/>
      <c r="AS361" s="179"/>
      <c r="AV361" s="179"/>
      <c r="AW361" s="179"/>
      <c r="AZ361" s="179"/>
      <c r="BA361" s="179"/>
      <c r="BD361" s="179"/>
      <c r="BE361" s="179"/>
      <c r="BH361" s="179"/>
      <c r="BI361" s="179"/>
      <c r="BL361" s="179"/>
      <c r="BM361" s="179"/>
      <c r="BP361" s="179"/>
      <c r="BQ361" s="179"/>
      <c r="BT361" s="179"/>
      <c r="BU361" s="179"/>
      <c r="BX361" s="179"/>
      <c r="BY361" s="179"/>
      <c r="CB361" s="179"/>
      <c r="CC361" s="179"/>
      <c r="CF361" s="179"/>
      <c r="CG361" s="179"/>
      <c r="CJ361" s="179"/>
      <c r="CK361" s="179"/>
      <c r="CN361" s="179"/>
      <c r="CO361" s="179"/>
      <c r="CR361" s="179"/>
      <c r="CS361" s="179"/>
      <c r="CV361" s="179"/>
      <c r="CW361" s="179"/>
      <c r="CX361" s="156"/>
      <c r="CY361" s="156"/>
      <c r="CZ361" s="156"/>
      <c r="DA361" s="156"/>
      <c r="DB361" s="156"/>
      <c r="DC361" s="156"/>
      <c r="DD361" s="156"/>
    </row>
    <row r="362" spans="1:108" s="243" customFormat="1" x14ac:dyDescent="0.2">
      <c r="A362" s="179"/>
      <c r="B362" s="179"/>
      <c r="C362" s="179"/>
      <c r="D362" s="179"/>
      <c r="E362" s="242"/>
      <c r="F362" s="179"/>
      <c r="G362" s="179"/>
      <c r="H362" s="179"/>
      <c r="I362" s="179"/>
      <c r="J362" s="179"/>
      <c r="K362" s="179"/>
      <c r="L362" s="179"/>
      <c r="M362" s="179"/>
      <c r="N362" s="179"/>
      <c r="O362" s="179"/>
      <c r="P362" s="179"/>
      <c r="Q362" s="179"/>
      <c r="R362" s="179"/>
      <c r="S362" s="179"/>
      <c r="T362" s="179"/>
      <c r="U362" s="179"/>
      <c r="V362" s="179"/>
      <c r="W362" s="179"/>
      <c r="X362" s="179"/>
      <c r="Y362" s="179"/>
      <c r="Z362" s="179"/>
      <c r="AB362" s="179"/>
      <c r="AC362" s="179"/>
      <c r="AF362" s="179"/>
      <c r="AG362" s="179"/>
      <c r="AJ362" s="179"/>
      <c r="AK362" s="179"/>
      <c r="AN362" s="179"/>
      <c r="AO362" s="179"/>
      <c r="AR362" s="179"/>
      <c r="AS362" s="179"/>
      <c r="AV362" s="179"/>
      <c r="AW362" s="179"/>
      <c r="AZ362" s="179"/>
      <c r="BA362" s="179"/>
      <c r="BD362" s="179"/>
      <c r="BE362" s="179"/>
      <c r="BH362" s="179"/>
      <c r="BI362" s="179"/>
      <c r="BL362" s="179"/>
      <c r="BM362" s="179"/>
      <c r="BP362" s="179"/>
      <c r="BQ362" s="179"/>
      <c r="BT362" s="179"/>
      <c r="BU362" s="179"/>
      <c r="BX362" s="179"/>
      <c r="BY362" s="179"/>
      <c r="CB362" s="179"/>
      <c r="CC362" s="179"/>
      <c r="CF362" s="179"/>
      <c r="CG362" s="179"/>
      <c r="CJ362" s="179"/>
      <c r="CK362" s="179"/>
      <c r="CN362" s="179"/>
      <c r="CO362" s="179"/>
      <c r="CR362" s="179"/>
      <c r="CS362" s="179"/>
      <c r="CV362" s="179"/>
      <c r="CW362" s="179"/>
      <c r="CX362" s="156"/>
      <c r="CY362" s="156"/>
      <c r="CZ362" s="156"/>
      <c r="DA362" s="156"/>
      <c r="DB362" s="156"/>
      <c r="DC362" s="156"/>
      <c r="DD362" s="156"/>
    </row>
    <row r="363" spans="1:108" s="243" customFormat="1" x14ac:dyDescent="0.2">
      <c r="A363" s="179"/>
      <c r="B363" s="179"/>
      <c r="C363" s="179"/>
      <c r="D363" s="179"/>
      <c r="E363" s="242"/>
      <c r="F363" s="179"/>
      <c r="G363" s="179"/>
      <c r="H363" s="179"/>
      <c r="I363" s="179"/>
      <c r="J363" s="179"/>
      <c r="K363" s="179"/>
      <c r="L363" s="179"/>
      <c r="M363" s="179"/>
      <c r="N363" s="179"/>
      <c r="O363" s="179"/>
      <c r="P363" s="179"/>
      <c r="Q363" s="179"/>
      <c r="R363" s="179"/>
      <c r="S363" s="179"/>
      <c r="T363" s="179"/>
      <c r="U363" s="179"/>
      <c r="V363" s="179"/>
      <c r="W363" s="179"/>
      <c r="X363" s="179"/>
      <c r="Y363" s="179"/>
      <c r="Z363" s="179"/>
      <c r="AB363" s="179"/>
      <c r="AC363" s="179"/>
      <c r="AF363" s="179"/>
      <c r="AG363" s="179"/>
      <c r="AJ363" s="179"/>
      <c r="AK363" s="179"/>
      <c r="AN363" s="179"/>
      <c r="AO363" s="179"/>
      <c r="AR363" s="179"/>
      <c r="AS363" s="179"/>
      <c r="AV363" s="179"/>
      <c r="AW363" s="179"/>
      <c r="AZ363" s="179"/>
      <c r="BA363" s="179"/>
      <c r="BD363" s="179"/>
      <c r="BE363" s="179"/>
      <c r="BH363" s="179"/>
      <c r="BI363" s="179"/>
      <c r="BL363" s="179"/>
      <c r="BM363" s="179"/>
      <c r="BP363" s="179"/>
      <c r="BQ363" s="179"/>
      <c r="BT363" s="179"/>
      <c r="BU363" s="179"/>
      <c r="BX363" s="179"/>
      <c r="BY363" s="179"/>
      <c r="CB363" s="179"/>
      <c r="CC363" s="179"/>
      <c r="CF363" s="179"/>
      <c r="CG363" s="179"/>
      <c r="CJ363" s="179"/>
      <c r="CK363" s="179"/>
      <c r="CN363" s="179"/>
      <c r="CO363" s="179"/>
      <c r="CR363" s="179"/>
      <c r="CS363" s="179"/>
      <c r="CV363" s="179"/>
      <c r="CW363" s="179"/>
      <c r="CX363" s="156"/>
      <c r="CY363" s="156"/>
      <c r="CZ363" s="156"/>
      <c r="DA363" s="156"/>
      <c r="DB363" s="156"/>
      <c r="DC363" s="156"/>
      <c r="DD363" s="156"/>
    </row>
    <row r="364" spans="1:108" s="243" customFormat="1" x14ac:dyDescent="0.2">
      <c r="A364" s="179"/>
      <c r="B364" s="179"/>
      <c r="C364" s="179"/>
      <c r="D364" s="179"/>
      <c r="E364" s="242"/>
      <c r="F364" s="179"/>
      <c r="G364" s="179"/>
      <c r="H364" s="179"/>
      <c r="I364" s="179"/>
      <c r="J364" s="179"/>
      <c r="K364" s="179"/>
      <c r="L364" s="179"/>
      <c r="M364" s="179"/>
      <c r="N364" s="179"/>
      <c r="O364" s="179"/>
      <c r="P364" s="179"/>
      <c r="Q364" s="179"/>
      <c r="R364" s="179"/>
      <c r="S364" s="179"/>
      <c r="T364" s="179"/>
      <c r="U364" s="179"/>
      <c r="V364" s="179"/>
      <c r="W364" s="179"/>
      <c r="X364" s="179"/>
      <c r="Y364" s="179"/>
      <c r="Z364" s="179"/>
      <c r="AB364" s="179"/>
      <c r="AC364" s="179"/>
      <c r="AF364" s="179"/>
      <c r="AG364" s="179"/>
      <c r="AJ364" s="179"/>
      <c r="AK364" s="179"/>
      <c r="AN364" s="179"/>
      <c r="AO364" s="179"/>
      <c r="AR364" s="179"/>
      <c r="AS364" s="179"/>
      <c r="AV364" s="179"/>
      <c r="AW364" s="179"/>
      <c r="AZ364" s="179"/>
      <c r="BA364" s="179"/>
      <c r="BD364" s="179"/>
      <c r="BE364" s="179"/>
      <c r="BH364" s="179"/>
      <c r="BI364" s="179"/>
      <c r="BL364" s="179"/>
      <c r="BM364" s="179"/>
      <c r="BP364" s="179"/>
      <c r="BQ364" s="179"/>
      <c r="BT364" s="179"/>
      <c r="BU364" s="179"/>
      <c r="BX364" s="179"/>
      <c r="BY364" s="179"/>
      <c r="CB364" s="179"/>
      <c r="CC364" s="179"/>
      <c r="CF364" s="179"/>
      <c r="CG364" s="179"/>
      <c r="CJ364" s="179"/>
      <c r="CK364" s="179"/>
      <c r="CN364" s="179"/>
      <c r="CO364" s="179"/>
      <c r="CR364" s="179"/>
      <c r="CS364" s="179"/>
      <c r="CV364" s="179"/>
      <c r="CW364" s="179"/>
      <c r="CX364" s="156"/>
      <c r="CY364" s="156"/>
      <c r="CZ364" s="156"/>
      <c r="DA364" s="156"/>
      <c r="DB364" s="156"/>
      <c r="DC364" s="156"/>
      <c r="DD364" s="156"/>
    </row>
    <row r="365" spans="1:108" s="243" customFormat="1" x14ac:dyDescent="0.2">
      <c r="A365" s="179"/>
      <c r="B365" s="179"/>
      <c r="C365" s="179"/>
      <c r="D365" s="179"/>
      <c r="E365" s="242"/>
      <c r="F365" s="179"/>
      <c r="G365" s="179"/>
      <c r="H365" s="179"/>
      <c r="I365" s="179"/>
      <c r="J365" s="179"/>
      <c r="K365" s="179"/>
      <c r="L365" s="179"/>
      <c r="M365" s="179"/>
      <c r="N365" s="179"/>
      <c r="O365" s="179"/>
      <c r="P365" s="179"/>
      <c r="Q365" s="179"/>
      <c r="R365" s="179"/>
      <c r="S365" s="179"/>
      <c r="T365" s="179"/>
      <c r="U365" s="179"/>
      <c r="V365" s="179"/>
      <c r="W365" s="179"/>
      <c r="X365" s="179"/>
      <c r="Y365" s="179"/>
      <c r="Z365" s="179"/>
      <c r="AB365" s="179"/>
      <c r="AC365" s="179"/>
      <c r="AF365" s="179"/>
      <c r="AG365" s="179"/>
      <c r="AJ365" s="179"/>
      <c r="AK365" s="179"/>
      <c r="AN365" s="179"/>
      <c r="AO365" s="179"/>
      <c r="AR365" s="179"/>
      <c r="AS365" s="179"/>
      <c r="AV365" s="179"/>
      <c r="AW365" s="179"/>
      <c r="AZ365" s="179"/>
      <c r="BA365" s="179"/>
      <c r="BD365" s="179"/>
      <c r="BE365" s="179"/>
      <c r="BH365" s="179"/>
      <c r="BI365" s="179"/>
      <c r="BL365" s="179"/>
      <c r="BM365" s="179"/>
      <c r="BP365" s="179"/>
      <c r="BQ365" s="179"/>
      <c r="BT365" s="179"/>
      <c r="BU365" s="179"/>
      <c r="BX365" s="179"/>
      <c r="BY365" s="179"/>
      <c r="CB365" s="179"/>
      <c r="CC365" s="179"/>
      <c r="CF365" s="179"/>
      <c r="CG365" s="179"/>
      <c r="CJ365" s="179"/>
      <c r="CK365" s="179"/>
      <c r="CN365" s="179"/>
      <c r="CO365" s="179"/>
      <c r="CR365" s="179"/>
      <c r="CS365" s="179"/>
      <c r="CV365" s="179"/>
      <c r="CW365" s="179"/>
      <c r="CX365" s="156"/>
      <c r="CY365" s="156"/>
      <c r="CZ365" s="156"/>
      <c r="DA365" s="156"/>
      <c r="DB365" s="156"/>
      <c r="DC365" s="156"/>
      <c r="DD365" s="156"/>
    </row>
    <row r="366" spans="1:108" s="243" customFormat="1" x14ac:dyDescent="0.2">
      <c r="A366" s="179"/>
      <c r="B366" s="179"/>
      <c r="C366" s="179"/>
      <c r="D366" s="179"/>
      <c r="E366" s="242"/>
      <c r="F366" s="179"/>
      <c r="G366" s="179"/>
      <c r="H366" s="179"/>
      <c r="I366" s="179"/>
      <c r="J366" s="179"/>
      <c r="K366" s="179"/>
      <c r="L366" s="179"/>
      <c r="M366" s="179"/>
      <c r="N366" s="179"/>
      <c r="O366" s="179"/>
      <c r="P366" s="179"/>
      <c r="Q366" s="179"/>
      <c r="R366" s="179"/>
      <c r="S366" s="179"/>
      <c r="T366" s="179"/>
      <c r="U366" s="179"/>
      <c r="V366" s="179"/>
      <c r="W366" s="179"/>
      <c r="X366" s="179"/>
      <c r="Y366" s="179"/>
      <c r="Z366" s="179"/>
      <c r="AB366" s="179"/>
      <c r="AC366" s="179"/>
      <c r="AF366" s="179"/>
      <c r="AG366" s="179"/>
      <c r="AJ366" s="179"/>
      <c r="AK366" s="179"/>
      <c r="AN366" s="179"/>
      <c r="AO366" s="179"/>
      <c r="AR366" s="179"/>
      <c r="AS366" s="179"/>
      <c r="AV366" s="179"/>
      <c r="AW366" s="179"/>
      <c r="AZ366" s="179"/>
      <c r="BA366" s="179"/>
      <c r="BD366" s="179"/>
      <c r="BE366" s="179"/>
      <c r="BH366" s="179"/>
      <c r="BI366" s="179"/>
      <c r="BL366" s="179"/>
      <c r="BM366" s="179"/>
      <c r="BP366" s="179"/>
      <c r="BQ366" s="179"/>
      <c r="BT366" s="179"/>
      <c r="BU366" s="179"/>
      <c r="BX366" s="179"/>
      <c r="BY366" s="179"/>
      <c r="CB366" s="179"/>
      <c r="CC366" s="179"/>
      <c r="CF366" s="179"/>
      <c r="CG366" s="179"/>
      <c r="CJ366" s="179"/>
      <c r="CK366" s="179"/>
      <c r="CN366" s="179"/>
      <c r="CO366" s="179"/>
      <c r="CR366" s="179"/>
      <c r="CS366" s="179"/>
      <c r="CV366" s="179"/>
      <c r="CW366" s="179"/>
      <c r="CX366" s="156"/>
      <c r="CY366" s="156"/>
      <c r="CZ366" s="156"/>
      <c r="DA366" s="156"/>
      <c r="DB366" s="156"/>
      <c r="DC366" s="156"/>
      <c r="DD366" s="156"/>
    </row>
    <row r="367" spans="1:108" s="243" customFormat="1" x14ac:dyDescent="0.2">
      <c r="A367" s="179"/>
      <c r="B367" s="179"/>
      <c r="C367" s="179"/>
      <c r="D367" s="179"/>
      <c r="E367" s="242"/>
      <c r="F367" s="179"/>
      <c r="G367" s="179"/>
      <c r="H367" s="179"/>
      <c r="I367" s="179"/>
      <c r="J367" s="179"/>
      <c r="K367" s="179"/>
      <c r="L367" s="179"/>
      <c r="M367" s="179"/>
      <c r="N367" s="179"/>
      <c r="O367" s="179"/>
      <c r="P367" s="179"/>
      <c r="Q367" s="179"/>
      <c r="R367" s="179"/>
      <c r="S367" s="179"/>
      <c r="T367" s="179"/>
      <c r="U367" s="179"/>
      <c r="V367" s="179"/>
      <c r="W367" s="179"/>
      <c r="X367" s="179"/>
      <c r="Y367" s="179"/>
      <c r="Z367" s="179"/>
      <c r="AB367" s="179"/>
      <c r="AC367" s="179"/>
      <c r="AF367" s="179"/>
      <c r="AG367" s="179"/>
      <c r="AJ367" s="179"/>
      <c r="AK367" s="179"/>
      <c r="AN367" s="179"/>
      <c r="AO367" s="179"/>
      <c r="AR367" s="179"/>
      <c r="AS367" s="179"/>
      <c r="AV367" s="179"/>
      <c r="AW367" s="179"/>
      <c r="AZ367" s="179"/>
      <c r="BA367" s="179"/>
      <c r="BD367" s="179"/>
      <c r="BE367" s="179"/>
      <c r="BH367" s="179"/>
      <c r="BI367" s="179"/>
      <c r="BL367" s="179"/>
      <c r="BM367" s="179"/>
      <c r="BP367" s="179"/>
      <c r="BQ367" s="179"/>
      <c r="BT367" s="179"/>
      <c r="BU367" s="179"/>
      <c r="BX367" s="179"/>
      <c r="BY367" s="179"/>
      <c r="CB367" s="179"/>
      <c r="CC367" s="179"/>
      <c r="CF367" s="179"/>
      <c r="CG367" s="179"/>
      <c r="CJ367" s="179"/>
      <c r="CK367" s="179"/>
      <c r="CN367" s="179"/>
      <c r="CO367" s="179"/>
      <c r="CR367" s="179"/>
      <c r="CS367" s="179"/>
      <c r="CV367" s="179"/>
      <c r="CW367" s="179"/>
      <c r="CX367" s="156"/>
      <c r="CY367" s="156"/>
      <c r="CZ367" s="156"/>
      <c r="DA367" s="156"/>
      <c r="DB367" s="156"/>
      <c r="DC367" s="156"/>
      <c r="DD367" s="156"/>
    </row>
    <row r="368" spans="1:108" s="243" customFormat="1" x14ac:dyDescent="0.2">
      <c r="A368" s="179"/>
      <c r="B368" s="179"/>
      <c r="C368" s="179"/>
      <c r="D368" s="179"/>
      <c r="E368" s="242"/>
      <c r="F368" s="179"/>
      <c r="G368" s="179"/>
      <c r="H368" s="179"/>
      <c r="I368" s="179"/>
      <c r="J368" s="179"/>
      <c r="K368" s="179"/>
      <c r="L368" s="179"/>
      <c r="M368" s="179"/>
      <c r="N368" s="179"/>
      <c r="O368" s="179"/>
      <c r="P368" s="179"/>
      <c r="Q368" s="179"/>
      <c r="R368" s="179"/>
      <c r="S368" s="179"/>
      <c r="T368" s="179"/>
      <c r="U368" s="179"/>
      <c r="V368" s="179"/>
      <c r="W368" s="179"/>
      <c r="X368" s="179"/>
      <c r="Y368" s="179"/>
      <c r="Z368" s="179"/>
      <c r="AB368" s="179"/>
      <c r="AC368" s="179"/>
      <c r="AF368" s="179"/>
      <c r="AG368" s="179"/>
      <c r="AJ368" s="179"/>
      <c r="AK368" s="179"/>
      <c r="AN368" s="179"/>
      <c r="AO368" s="179"/>
      <c r="AR368" s="179"/>
      <c r="AS368" s="179"/>
      <c r="AV368" s="179"/>
      <c r="AW368" s="179"/>
      <c r="AZ368" s="179"/>
      <c r="BA368" s="179"/>
      <c r="BD368" s="179"/>
      <c r="BE368" s="179"/>
      <c r="BH368" s="179"/>
      <c r="BI368" s="179"/>
      <c r="BL368" s="179"/>
      <c r="BM368" s="179"/>
      <c r="BP368" s="179"/>
      <c r="BQ368" s="179"/>
      <c r="BT368" s="179"/>
      <c r="BU368" s="179"/>
      <c r="BX368" s="179"/>
      <c r="BY368" s="179"/>
      <c r="CB368" s="179"/>
      <c r="CC368" s="179"/>
      <c r="CF368" s="179"/>
      <c r="CG368" s="179"/>
      <c r="CJ368" s="179"/>
      <c r="CK368" s="179"/>
      <c r="CN368" s="179"/>
      <c r="CO368" s="179"/>
      <c r="CR368" s="179"/>
      <c r="CS368" s="179"/>
      <c r="CV368" s="179"/>
      <c r="CW368" s="179"/>
      <c r="CX368" s="156"/>
      <c r="CY368" s="156"/>
      <c r="CZ368" s="156"/>
      <c r="DA368" s="156"/>
      <c r="DB368" s="156"/>
      <c r="DC368" s="156"/>
      <c r="DD368" s="156"/>
    </row>
    <row r="369" spans="1:108" s="243" customFormat="1" x14ac:dyDescent="0.2">
      <c r="A369" s="179"/>
      <c r="B369" s="179"/>
      <c r="C369" s="179"/>
      <c r="D369" s="179"/>
      <c r="E369" s="242"/>
      <c r="F369" s="179"/>
      <c r="G369" s="179"/>
      <c r="H369" s="179"/>
      <c r="I369" s="179"/>
      <c r="J369" s="179"/>
      <c r="K369" s="179"/>
      <c r="L369" s="179"/>
      <c r="M369" s="179"/>
      <c r="N369" s="179"/>
      <c r="O369" s="179"/>
      <c r="P369" s="179"/>
      <c r="Q369" s="179"/>
      <c r="R369" s="179"/>
      <c r="S369" s="179"/>
      <c r="T369" s="179"/>
      <c r="U369" s="179"/>
      <c r="V369" s="179"/>
      <c r="W369" s="179"/>
      <c r="X369" s="179"/>
      <c r="Y369" s="179"/>
      <c r="Z369" s="179"/>
      <c r="AB369" s="179"/>
      <c r="AC369" s="179"/>
      <c r="AF369" s="179"/>
      <c r="AG369" s="179"/>
      <c r="AJ369" s="179"/>
      <c r="AK369" s="179"/>
      <c r="AN369" s="179"/>
      <c r="AO369" s="179"/>
      <c r="AR369" s="179"/>
      <c r="AS369" s="179"/>
      <c r="AV369" s="179"/>
      <c r="AW369" s="179"/>
      <c r="AZ369" s="179"/>
      <c r="BA369" s="179"/>
      <c r="BD369" s="179"/>
      <c r="BE369" s="179"/>
      <c r="BH369" s="179"/>
      <c r="BI369" s="179"/>
      <c r="BL369" s="179"/>
      <c r="BM369" s="179"/>
      <c r="BP369" s="179"/>
      <c r="BQ369" s="179"/>
      <c r="BT369" s="179"/>
      <c r="BU369" s="179"/>
      <c r="BX369" s="179"/>
      <c r="BY369" s="179"/>
      <c r="CB369" s="179"/>
      <c r="CC369" s="179"/>
      <c r="CF369" s="179"/>
      <c r="CG369" s="179"/>
      <c r="CJ369" s="179"/>
      <c r="CK369" s="179"/>
      <c r="CN369" s="179"/>
      <c r="CO369" s="179"/>
      <c r="CR369" s="179"/>
      <c r="CS369" s="179"/>
      <c r="CV369" s="179"/>
      <c r="CW369" s="179"/>
      <c r="CX369" s="156"/>
      <c r="CY369" s="156"/>
      <c r="CZ369" s="156"/>
      <c r="DA369" s="156"/>
      <c r="DB369" s="156"/>
      <c r="DC369" s="156"/>
      <c r="DD369" s="156"/>
    </row>
    <row r="370" spans="1:108" s="243" customFormat="1" x14ac:dyDescent="0.2">
      <c r="A370" s="179"/>
      <c r="B370" s="179"/>
      <c r="C370" s="179"/>
      <c r="D370" s="179"/>
      <c r="E370" s="242"/>
      <c r="F370" s="179"/>
      <c r="G370" s="179"/>
      <c r="H370" s="179"/>
      <c r="I370" s="179"/>
      <c r="J370" s="179"/>
      <c r="K370" s="179"/>
      <c r="L370" s="179"/>
      <c r="M370" s="179"/>
      <c r="N370" s="179"/>
      <c r="O370" s="179"/>
      <c r="P370" s="179"/>
      <c r="Q370" s="179"/>
      <c r="R370" s="179"/>
      <c r="S370" s="179"/>
      <c r="T370" s="179"/>
      <c r="U370" s="179"/>
      <c r="V370" s="179"/>
      <c r="W370" s="179"/>
      <c r="X370" s="179"/>
      <c r="Y370" s="179"/>
      <c r="Z370" s="179"/>
      <c r="AB370" s="179"/>
      <c r="AC370" s="179"/>
      <c r="AF370" s="179"/>
      <c r="AG370" s="179"/>
      <c r="AJ370" s="179"/>
      <c r="AK370" s="179"/>
      <c r="AN370" s="179"/>
      <c r="AO370" s="179"/>
      <c r="AR370" s="179"/>
      <c r="AS370" s="179"/>
      <c r="AV370" s="179"/>
      <c r="AW370" s="179"/>
      <c r="AZ370" s="179"/>
      <c r="BA370" s="179"/>
      <c r="BD370" s="179"/>
      <c r="BE370" s="179"/>
      <c r="BH370" s="179"/>
      <c r="BI370" s="179"/>
      <c r="BL370" s="179"/>
      <c r="BM370" s="179"/>
      <c r="BP370" s="179"/>
      <c r="BQ370" s="179"/>
      <c r="BT370" s="179"/>
      <c r="BU370" s="179"/>
      <c r="BX370" s="179"/>
      <c r="BY370" s="179"/>
      <c r="CB370" s="179"/>
      <c r="CC370" s="179"/>
      <c r="CF370" s="179"/>
      <c r="CG370" s="179"/>
      <c r="CJ370" s="179"/>
      <c r="CK370" s="179"/>
      <c r="CN370" s="179"/>
      <c r="CO370" s="179"/>
      <c r="CR370" s="179"/>
      <c r="CS370" s="179"/>
      <c r="CV370" s="179"/>
      <c r="CW370" s="179"/>
      <c r="CX370" s="156"/>
      <c r="CY370" s="156"/>
      <c r="CZ370" s="156"/>
      <c r="DA370" s="156"/>
      <c r="DB370" s="156"/>
      <c r="DC370" s="156"/>
      <c r="DD370" s="156"/>
    </row>
    <row r="371" spans="1:108" s="243" customFormat="1" x14ac:dyDescent="0.2">
      <c r="A371" s="179"/>
      <c r="B371" s="179"/>
      <c r="C371" s="179"/>
      <c r="D371" s="179"/>
      <c r="E371" s="242"/>
      <c r="F371" s="179"/>
      <c r="G371" s="179"/>
      <c r="H371" s="179"/>
      <c r="I371" s="179"/>
      <c r="J371" s="179"/>
      <c r="K371" s="179"/>
      <c r="L371" s="179"/>
      <c r="M371" s="179"/>
      <c r="N371" s="179"/>
      <c r="O371" s="179"/>
      <c r="P371" s="179"/>
      <c r="Q371" s="179"/>
      <c r="R371" s="179"/>
      <c r="S371" s="179"/>
      <c r="T371" s="179"/>
      <c r="U371" s="179"/>
      <c r="V371" s="179"/>
      <c r="W371" s="179"/>
      <c r="X371" s="179"/>
      <c r="Y371" s="179"/>
      <c r="Z371" s="179"/>
      <c r="AB371" s="179"/>
      <c r="AC371" s="179"/>
      <c r="AF371" s="179"/>
      <c r="AG371" s="179"/>
      <c r="AJ371" s="179"/>
      <c r="AK371" s="179"/>
      <c r="AN371" s="179"/>
      <c r="AO371" s="179"/>
      <c r="AR371" s="179"/>
      <c r="AS371" s="179"/>
      <c r="AV371" s="179"/>
      <c r="AW371" s="179"/>
      <c r="AZ371" s="179"/>
      <c r="BA371" s="179"/>
      <c r="BD371" s="179"/>
      <c r="BE371" s="179"/>
      <c r="BH371" s="179"/>
      <c r="BI371" s="179"/>
      <c r="BL371" s="179"/>
      <c r="BM371" s="179"/>
      <c r="BP371" s="179"/>
      <c r="BQ371" s="179"/>
      <c r="BT371" s="179"/>
      <c r="BU371" s="179"/>
      <c r="BX371" s="179"/>
      <c r="BY371" s="179"/>
      <c r="CB371" s="179"/>
      <c r="CC371" s="179"/>
      <c r="CF371" s="179"/>
      <c r="CG371" s="179"/>
      <c r="CJ371" s="179"/>
      <c r="CK371" s="179"/>
      <c r="CN371" s="179"/>
      <c r="CO371" s="179"/>
      <c r="CR371" s="179"/>
      <c r="CS371" s="179"/>
      <c r="CV371" s="179"/>
      <c r="CW371" s="179"/>
      <c r="CX371" s="156"/>
      <c r="CY371" s="156"/>
      <c r="CZ371" s="156"/>
      <c r="DA371" s="156"/>
      <c r="DB371" s="156"/>
      <c r="DC371" s="156"/>
      <c r="DD371" s="156"/>
    </row>
    <row r="372" spans="1:108" s="243" customFormat="1" x14ac:dyDescent="0.2">
      <c r="A372" s="179"/>
      <c r="B372" s="179"/>
      <c r="C372" s="179"/>
      <c r="D372" s="179"/>
      <c r="E372" s="242"/>
      <c r="F372" s="179"/>
      <c r="G372" s="179"/>
      <c r="H372" s="179"/>
      <c r="I372" s="179"/>
      <c r="J372" s="179"/>
      <c r="K372" s="179"/>
      <c r="L372" s="179"/>
      <c r="M372" s="179"/>
      <c r="N372" s="179"/>
      <c r="O372" s="179"/>
      <c r="P372" s="179"/>
      <c r="Q372" s="179"/>
      <c r="R372" s="179"/>
      <c r="S372" s="179"/>
      <c r="T372" s="179"/>
      <c r="U372" s="179"/>
      <c r="V372" s="179"/>
      <c r="W372" s="179"/>
      <c r="X372" s="179"/>
      <c r="Y372" s="179"/>
      <c r="Z372" s="179"/>
      <c r="AB372" s="179"/>
      <c r="AC372" s="179"/>
      <c r="AF372" s="179"/>
      <c r="AG372" s="179"/>
      <c r="AJ372" s="179"/>
      <c r="AK372" s="179"/>
      <c r="AN372" s="179"/>
      <c r="AO372" s="179"/>
      <c r="AR372" s="179"/>
      <c r="AS372" s="179"/>
      <c r="AV372" s="179"/>
      <c r="AW372" s="179"/>
      <c r="AZ372" s="179"/>
      <c r="BA372" s="179"/>
      <c r="BD372" s="179"/>
      <c r="BE372" s="179"/>
      <c r="BH372" s="179"/>
      <c r="BI372" s="179"/>
      <c r="BL372" s="179"/>
      <c r="BM372" s="179"/>
      <c r="BP372" s="179"/>
      <c r="BQ372" s="179"/>
      <c r="BT372" s="179"/>
      <c r="BU372" s="179"/>
      <c r="BX372" s="179"/>
      <c r="BY372" s="179"/>
      <c r="CB372" s="179"/>
      <c r="CC372" s="179"/>
      <c r="CF372" s="179"/>
      <c r="CG372" s="179"/>
      <c r="CJ372" s="179"/>
      <c r="CK372" s="179"/>
      <c r="CN372" s="179"/>
      <c r="CO372" s="179"/>
      <c r="CR372" s="179"/>
      <c r="CS372" s="179"/>
      <c r="CV372" s="179"/>
      <c r="CW372" s="179"/>
      <c r="CX372" s="156"/>
      <c r="CY372" s="156"/>
      <c r="CZ372" s="156"/>
      <c r="DA372" s="156"/>
      <c r="DB372" s="156"/>
      <c r="DC372" s="156"/>
      <c r="DD372" s="156"/>
    </row>
    <row r="373" spans="1:108" s="243" customFormat="1" x14ac:dyDescent="0.2">
      <c r="A373" s="179"/>
      <c r="B373" s="179"/>
      <c r="C373" s="179"/>
      <c r="D373" s="179"/>
      <c r="E373" s="242"/>
      <c r="F373" s="179"/>
      <c r="G373" s="179"/>
      <c r="H373" s="179"/>
      <c r="I373" s="179"/>
      <c r="J373" s="179"/>
      <c r="K373" s="179"/>
      <c r="L373" s="179"/>
      <c r="M373" s="179"/>
      <c r="N373" s="179"/>
      <c r="O373" s="179"/>
      <c r="P373" s="179"/>
      <c r="Q373" s="179"/>
      <c r="R373" s="179"/>
      <c r="S373" s="179"/>
      <c r="T373" s="179"/>
      <c r="U373" s="179"/>
      <c r="V373" s="179"/>
      <c r="W373" s="179"/>
      <c r="X373" s="179"/>
      <c r="Y373" s="179"/>
      <c r="Z373" s="179"/>
      <c r="AB373" s="179"/>
      <c r="AC373" s="179"/>
      <c r="AF373" s="179"/>
      <c r="AG373" s="179"/>
      <c r="AJ373" s="179"/>
      <c r="AK373" s="179"/>
      <c r="AN373" s="179"/>
      <c r="AO373" s="179"/>
      <c r="AR373" s="179"/>
      <c r="AS373" s="179"/>
      <c r="AV373" s="179"/>
      <c r="AW373" s="179"/>
      <c r="AZ373" s="179"/>
      <c r="BA373" s="179"/>
      <c r="BD373" s="179"/>
      <c r="BE373" s="179"/>
      <c r="BH373" s="179"/>
      <c r="BI373" s="179"/>
      <c r="BL373" s="179"/>
      <c r="BM373" s="179"/>
      <c r="BP373" s="179"/>
      <c r="BQ373" s="179"/>
      <c r="BT373" s="179"/>
      <c r="BU373" s="179"/>
      <c r="BX373" s="179"/>
      <c r="BY373" s="179"/>
      <c r="CB373" s="179"/>
      <c r="CC373" s="179"/>
      <c r="CF373" s="179"/>
      <c r="CG373" s="179"/>
      <c r="CJ373" s="179"/>
      <c r="CK373" s="179"/>
      <c r="CN373" s="179"/>
      <c r="CO373" s="179"/>
      <c r="CR373" s="179"/>
      <c r="CS373" s="179"/>
      <c r="CV373" s="179"/>
      <c r="CW373" s="179"/>
      <c r="CX373" s="156"/>
      <c r="CY373" s="156"/>
      <c r="CZ373" s="156"/>
      <c r="DA373" s="156"/>
      <c r="DB373" s="156"/>
      <c r="DC373" s="156"/>
      <c r="DD373" s="156"/>
    </row>
    <row r="374" spans="1:108" s="243" customFormat="1" x14ac:dyDescent="0.2">
      <c r="A374" s="179"/>
      <c r="B374" s="179"/>
      <c r="C374" s="179"/>
      <c r="D374" s="179"/>
      <c r="E374" s="242"/>
      <c r="F374" s="179"/>
      <c r="G374" s="179"/>
      <c r="H374" s="179"/>
      <c r="I374" s="179"/>
      <c r="J374" s="179"/>
      <c r="K374" s="179"/>
      <c r="L374" s="179"/>
      <c r="M374" s="179"/>
      <c r="N374" s="179"/>
      <c r="O374" s="179"/>
      <c r="P374" s="179"/>
      <c r="Q374" s="179"/>
      <c r="R374" s="179"/>
      <c r="S374" s="179"/>
      <c r="T374" s="179"/>
      <c r="U374" s="179"/>
      <c r="V374" s="179"/>
      <c r="W374" s="179"/>
      <c r="X374" s="179"/>
      <c r="Y374" s="179"/>
      <c r="Z374" s="179"/>
      <c r="AB374" s="179"/>
      <c r="AC374" s="179"/>
      <c r="AF374" s="179"/>
      <c r="AG374" s="179"/>
      <c r="AJ374" s="179"/>
      <c r="AK374" s="179"/>
      <c r="AN374" s="179"/>
      <c r="AO374" s="179"/>
      <c r="AR374" s="179"/>
      <c r="AS374" s="179"/>
      <c r="AV374" s="179"/>
      <c r="AW374" s="179"/>
      <c r="AZ374" s="179"/>
      <c r="BA374" s="179"/>
      <c r="BD374" s="179"/>
      <c r="BE374" s="179"/>
      <c r="BH374" s="179"/>
      <c r="BI374" s="179"/>
      <c r="BL374" s="179"/>
      <c r="BM374" s="179"/>
      <c r="BP374" s="179"/>
      <c r="BQ374" s="179"/>
      <c r="BT374" s="179"/>
      <c r="BU374" s="179"/>
      <c r="BX374" s="179"/>
      <c r="BY374" s="179"/>
      <c r="CB374" s="179"/>
      <c r="CC374" s="179"/>
      <c r="CF374" s="179"/>
      <c r="CG374" s="179"/>
      <c r="CJ374" s="179"/>
      <c r="CK374" s="179"/>
      <c r="CN374" s="179"/>
      <c r="CO374" s="179"/>
      <c r="CR374" s="179"/>
      <c r="CS374" s="179"/>
      <c r="CV374" s="179"/>
      <c r="CW374" s="179"/>
      <c r="CX374" s="156"/>
      <c r="CY374" s="156"/>
      <c r="CZ374" s="156"/>
      <c r="DA374" s="156"/>
      <c r="DB374" s="156"/>
      <c r="DC374" s="156"/>
      <c r="DD374" s="156"/>
    </row>
    <row r="375" spans="1:108" s="243" customFormat="1" x14ac:dyDescent="0.2">
      <c r="A375" s="179"/>
      <c r="B375" s="179"/>
      <c r="C375" s="179"/>
      <c r="D375" s="179"/>
      <c r="E375" s="242"/>
      <c r="F375" s="179"/>
      <c r="G375" s="179"/>
      <c r="H375" s="179"/>
      <c r="I375" s="179"/>
      <c r="J375" s="179"/>
      <c r="K375" s="179"/>
      <c r="L375" s="179"/>
      <c r="M375" s="179"/>
      <c r="N375" s="179"/>
      <c r="O375" s="179"/>
      <c r="P375" s="179"/>
      <c r="Q375" s="179"/>
      <c r="R375" s="179"/>
      <c r="S375" s="179"/>
      <c r="T375" s="179"/>
      <c r="U375" s="179"/>
      <c r="V375" s="179"/>
      <c r="W375" s="179"/>
      <c r="X375" s="179"/>
      <c r="Y375" s="179"/>
      <c r="Z375" s="179"/>
      <c r="AB375" s="179"/>
      <c r="AC375" s="179"/>
      <c r="AF375" s="179"/>
      <c r="AG375" s="179"/>
      <c r="AJ375" s="179"/>
      <c r="AK375" s="179"/>
      <c r="AN375" s="179"/>
      <c r="AO375" s="179"/>
      <c r="AR375" s="179"/>
      <c r="AS375" s="179"/>
      <c r="AV375" s="179"/>
      <c r="AW375" s="179"/>
      <c r="AZ375" s="179"/>
      <c r="BA375" s="179"/>
      <c r="BD375" s="179"/>
      <c r="BE375" s="179"/>
      <c r="BH375" s="179"/>
      <c r="BI375" s="179"/>
      <c r="BL375" s="179"/>
      <c r="BM375" s="179"/>
      <c r="BP375" s="179"/>
      <c r="BQ375" s="179"/>
      <c r="BT375" s="179"/>
      <c r="BU375" s="179"/>
      <c r="BX375" s="179"/>
      <c r="BY375" s="179"/>
      <c r="CB375" s="179"/>
      <c r="CC375" s="179"/>
      <c r="CF375" s="179"/>
      <c r="CG375" s="179"/>
      <c r="CJ375" s="179"/>
      <c r="CK375" s="179"/>
      <c r="CN375" s="179"/>
      <c r="CO375" s="179"/>
      <c r="CR375" s="179"/>
      <c r="CS375" s="179"/>
      <c r="CV375" s="179"/>
      <c r="CW375" s="179"/>
      <c r="CX375" s="156"/>
      <c r="CY375" s="156"/>
      <c r="CZ375" s="156"/>
      <c r="DA375" s="156"/>
      <c r="DB375" s="156"/>
      <c r="DC375" s="156"/>
      <c r="DD375" s="156"/>
    </row>
    <row r="376" spans="1:108" s="243" customFormat="1" x14ac:dyDescent="0.2">
      <c r="A376" s="179"/>
      <c r="B376" s="179"/>
      <c r="C376" s="179"/>
      <c r="D376" s="179"/>
      <c r="E376" s="242"/>
      <c r="F376" s="179"/>
      <c r="G376" s="179"/>
      <c r="H376" s="179"/>
      <c r="I376" s="179"/>
      <c r="J376" s="179"/>
      <c r="K376" s="179"/>
      <c r="L376" s="179"/>
      <c r="M376" s="179"/>
      <c r="N376" s="179"/>
      <c r="O376" s="179"/>
      <c r="P376" s="179"/>
      <c r="Q376" s="179"/>
      <c r="R376" s="179"/>
      <c r="S376" s="179"/>
      <c r="T376" s="179"/>
      <c r="U376" s="179"/>
      <c r="V376" s="179"/>
      <c r="W376" s="179"/>
      <c r="X376" s="179"/>
      <c r="Y376" s="179"/>
      <c r="Z376" s="179"/>
      <c r="AB376" s="179"/>
      <c r="AC376" s="179"/>
      <c r="AF376" s="179"/>
      <c r="AG376" s="179"/>
      <c r="AJ376" s="179"/>
      <c r="AK376" s="179"/>
      <c r="AN376" s="179"/>
      <c r="AO376" s="179"/>
      <c r="AR376" s="179"/>
      <c r="AS376" s="179"/>
      <c r="AV376" s="179"/>
      <c r="AW376" s="179"/>
      <c r="AZ376" s="179"/>
      <c r="BA376" s="179"/>
      <c r="BD376" s="179"/>
      <c r="BE376" s="179"/>
      <c r="BH376" s="179"/>
      <c r="BI376" s="179"/>
      <c r="BL376" s="179"/>
      <c r="BM376" s="179"/>
      <c r="BP376" s="179"/>
      <c r="BQ376" s="179"/>
      <c r="BT376" s="179"/>
      <c r="BU376" s="179"/>
      <c r="BX376" s="179"/>
      <c r="BY376" s="179"/>
      <c r="CB376" s="179"/>
      <c r="CC376" s="179"/>
      <c r="CF376" s="179"/>
      <c r="CG376" s="179"/>
      <c r="CJ376" s="179"/>
      <c r="CK376" s="179"/>
      <c r="CN376" s="179"/>
      <c r="CO376" s="179"/>
      <c r="CR376" s="179"/>
      <c r="CS376" s="179"/>
      <c r="CV376" s="179"/>
      <c r="CW376" s="179"/>
      <c r="CX376" s="156"/>
      <c r="CY376" s="156"/>
      <c r="CZ376" s="156"/>
      <c r="DA376" s="156"/>
      <c r="DB376" s="156"/>
      <c r="DC376" s="156"/>
      <c r="DD376" s="156"/>
    </row>
    <row r="377" spans="1:108" s="243" customFormat="1" x14ac:dyDescent="0.2">
      <c r="A377" s="179"/>
      <c r="B377" s="179"/>
      <c r="C377" s="179"/>
      <c r="D377" s="179"/>
      <c r="E377" s="242"/>
      <c r="F377" s="179"/>
      <c r="G377" s="179"/>
      <c r="H377" s="179"/>
      <c r="I377" s="179"/>
      <c r="J377" s="179"/>
      <c r="K377" s="179"/>
      <c r="L377" s="179"/>
      <c r="M377" s="179"/>
      <c r="N377" s="179"/>
      <c r="O377" s="179"/>
      <c r="P377" s="179"/>
      <c r="Q377" s="179"/>
      <c r="R377" s="179"/>
      <c r="S377" s="179"/>
      <c r="T377" s="179"/>
      <c r="U377" s="179"/>
      <c r="V377" s="179"/>
      <c r="W377" s="179"/>
      <c r="X377" s="179"/>
      <c r="Y377" s="179"/>
      <c r="Z377" s="179"/>
      <c r="AB377" s="179"/>
      <c r="AC377" s="179"/>
      <c r="AF377" s="179"/>
      <c r="AG377" s="179"/>
      <c r="AJ377" s="179"/>
      <c r="AK377" s="179"/>
      <c r="AN377" s="179"/>
      <c r="AO377" s="179"/>
      <c r="AR377" s="179"/>
      <c r="AS377" s="179"/>
      <c r="AV377" s="179"/>
      <c r="AW377" s="179"/>
      <c r="AZ377" s="179"/>
      <c r="BA377" s="179"/>
      <c r="BD377" s="179"/>
      <c r="BE377" s="179"/>
      <c r="BH377" s="179"/>
      <c r="BI377" s="179"/>
      <c r="BL377" s="179"/>
      <c r="BM377" s="179"/>
      <c r="BP377" s="179"/>
      <c r="BQ377" s="179"/>
      <c r="BT377" s="179"/>
      <c r="BU377" s="179"/>
      <c r="BX377" s="179"/>
      <c r="BY377" s="179"/>
      <c r="CB377" s="179"/>
      <c r="CC377" s="179"/>
      <c r="CF377" s="179"/>
      <c r="CG377" s="179"/>
      <c r="CJ377" s="179"/>
      <c r="CK377" s="179"/>
      <c r="CN377" s="179"/>
      <c r="CO377" s="179"/>
      <c r="CR377" s="179"/>
      <c r="CS377" s="179"/>
      <c r="CV377" s="179"/>
      <c r="CW377" s="179"/>
      <c r="CX377" s="156"/>
      <c r="CY377" s="156"/>
      <c r="CZ377" s="156"/>
      <c r="DA377" s="156"/>
      <c r="DB377" s="156"/>
      <c r="DC377" s="156"/>
      <c r="DD377" s="156"/>
    </row>
    <row r="378" spans="1:108" s="243" customFormat="1" x14ac:dyDescent="0.2">
      <c r="A378" s="179"/>
      <c r="B378" s="179"/>
      <c r="C378" s="179"/>
      <c r="D378" s="179"/>
      <c r="E378" s="242"/>
      <c r="F378" s="179"/>
      <c r="G378" s="179"/>
      <c r="H378" s="179"/>
      <c r="I378" s="179"/>
      <c r="J378" s="179"/>
      <c r="K378" s="179"/>
      <c r="L378" s="179"/>
      <c r="M378" s="179"/>
      <c r="N378" s="179"/>
      <c r="O378" s="179"/>
      <c r="P378" s="179"/>
      <c r="Q378" s="179"/>
      <c r="R378" s="179"/>
      <c r="S378" s="179"/>
      <c r="T378" s="179"/>
      <c r="U378" s="179"/>
      <c r="V378" s="179"/>
      <c r="W378" s="179"/>
      <c r="X378" s="179"/>
      <c r="Y378" s="179"/>
      <c r="Z378" s="179"/>
      <c r="AB378" s="179"/>
      <c r="AC378" s="179"/>
      <c r="AF378" s="179"/>
      <c r="AG378" s="179"/>
      <c r="AJ378" s="179"/>
      <c r="AK378" s="179"/>
      <c r="AN378" s="179"/>
      <c r="AO378" s="179"/>
      <c r="AR378" s="179"/>
      <c r="AS378" s="179"/>
      <c r="AV378" s="179"/>
      <c r="AW378" s="179"/>
      <c r="AZ378" s="179"/>
      <c r="BA378" s="179"/>
      <c r="BD378" s="179"/>
      <c r="BE378" s="179"/>
      <c r="BH378" s="179"/>
      <c r="BI378" s="179"/>
      <c r="BL378" s="179"/>
      <c r="BM378" s="179"/>
      <c r="BP378" s="179"/>
      <c r="BQ378" s="179"/>
      <c r="BT378" s="179"/>
      <c r="BU378" s="179"/>
      <c r="BX378" s="179"/>
      <c r="BY378" s="179"/>
      <c r="CB378" s="179"/>
      <c r="CC378" s="179"/>
      <c r="CF378" s="179"/>
      <c r="CG378" s="179"/>
      <c r="CJ378" s="179"/>
      <c r="CK378" s="179"/>
      <c r="CN378" s="179"/>
      <c r="CO378" s="179"/>
      <c r="CR378" s="179"/>
      <c r="CS378" s="179"/>
      <c r="CV378" s="179"/>
      <c r="CW378" s="179"/>
      <c r="CX378" s="156"/>
      <c r="CY378" s="156"/>
      <c r="CZ378" s="156"/>
      <c r="DA378" s="156"/>
      <c r="DB378" s="156"/>
      <c r="DC378" s="156"/>
      <c r="DD378" s="156"/>
    </row>
    <row r="379" spans="1:108" s="243" customFormat="1" x14ac:dyDescent="0.2">
      <c r="A379" s="179"/>
      <c r="B379" s="179"/>
      <c r="C379" s="179"/>
      <c r="D379" s="179"/>
      <c r="E379" s="242"/>
      <c r="F379" s="179"/>
      <c r="G379" s="179"/>
      <c r="H379" s="179"/>
      <c r="I379" s="179"/>
      <c r="J379" s="179"/>
      <c r="K379" s="179"/>
      <c r="L379" s="179"/>
      <c r="M379" s="179"/>
      <c r="N379" s="179"/>
      <c r="O379" s="179"/>
      <c r="P379" s="179"/>
      <c r="Q379" s="179"/>
      <c r="R379" s="179"/>
      <c r="S379" s="179"/>
      <c r="T379" s="179"/>
      <c r="U379" s="179"/>
      <c r="V379" s="179"/>
      <c r="W379" s="179"/>
      <c r="X379" s="179"/>
      <c r="Y379" s="179"/>
      <c r="Z379" s="179"/>
      <c r="AB379" s="179"/>
      <c r="AC379" s="179"/>
      <c r="AF379" s="179"/>
      <c r="AG379" s="179"/>
      <c r="AJ379" s="179"/>
      <c r="AK379" s="179"/>
      <c r="AN379" s="179"/>
      <c r="AO379" s="179"/>
      <c r="AR379" s="179"/>
      <c r="AS379" s="179"/>
      <c r="AV379" s="179"/>
      <c r="AW379" s="179"/>
      <c r="AZ379" s="179"/>
      <c r="BA379" s="179"/>
      <c r="BD379" s="179"/>
      <c r="BE379" s="179"/>
      <c r="BH379" s="179"/>
      <c r="BI379" s="179"/>
      <c r="BL379" s="179"/>
      <c r="BM379" s="179"/>
      <c r="BP379" s="179"/>
      <c r="BQ379" s="179"/>
      <c r="BT379" s="179"/>
      <c r="BU379" s="179"/>
      <c r="BX379" s="179"/>
      <c r="BY379" s="179"/>
      <c r="CB379" s="179"/>
      <c r="CC379" s="179"/>
      <c r="CF379" s="179"/>
      <c r="CG379" s="179"/>
      <c r="CJ379" s="179"/>
      <c r="CK379" s="179"/>
      <c r="CN379" s="179"/>
      <c r="CO379" s="179"/>
      <c r="CR379" s="179"/>
      <c r="CS379" s="179"/>
      <c r="CV379" s="179"/>
      <c r="CW379" s="179"/>
      <c r="CX379" s="156"/>
      <c r="CY379" s="156"/>
      <c r="CZ379" s="156"/>
      <c r="DA379" s="156"/>
      <c r="DB379" s="156"/>
      <c r="DC379" s="156"/>
      <c r="DD379" s="156"/>
    </row>
    <row r="380" spans="1:108" s="243" customFormat="1" x14ac:dyDescent="0.2">
      <c r="A380" s="179"/>
      <c r="B380" s="179"/>
      <c r="C380" s="179"/>
      <c r="D380" s="179"/>
      <c r="E380" s="242"/>
      <c r="F380" s="179"/>
      <c r="G380" s="179"/>
      <c r="H380" s="179"/>
      <c r="I380" s="179"/>
      <c r="J380" s="179"/>
      <c r="K380" s="179"/>
      <c r="L380" s="179"/>
      <c r="M380" s="179"/>
      <c r="N380" s="179"/>
      <c r="O380" s="179"/>
      <c r="P380" s="179"/>
      <c r="Q380" s="179"/>
      <c r="R380" s="179"/>
      <c r="S380" s="179"/>
      <c r="T380" s="179"/>
      <c r="U380" s="179"/>
      <c r="V380" s="179"/>
      <c r="W380" s="179"/>
      <c r="X380" s="179"/>
      <c r="Y380" s="179"/>
      <c r="Z380" s="179"/>
      <c r="AB380" s="179"/>
      <c r="AC380" s="179"/>
      <c r="AF380" s="179"/>
      <c r="AG380" s="179"/>
      <c r="AJ380" s="179"/>
      <c r="AK380" s="179"/>
      <c r="AN380" s="179"/>
      <c r="AO380" s="179"/>
      <c r="AR380" s="179"/>
      <c r="AS380" s="179"/>
      <c r="AV380" s="179"/>
      <c r="AW380" s="179"/>
      <c r="AZ380" s="179"/>
      <c r="BA380" s="179"/>
      <c r="BD380" s="179"/>
      <c r="BE380" s="179"/>
      <c r="BH380" s="179"/>
      <c r="BI380" s="179"/>
      <c r="BL380" s="179"/>
      <c r="BM380" s="179"/>
      <c r="BP380" s="179"/>
      <c r="BQ380" s="179"/>
      <c r="BT380" s="179"/>
      <c r="BU380" s="179"/>
      <c r="BX380" s="179"/>
      <c r="BY380" s="179"/>
      <c r="CB380" s="179"/>
      <c r="CC380" s="179"/>
      <c r="CF380" s="179"/>
      <c r="CG380" s="179"/>
      <c r="CJ380" s="179"/>
      <c r="CK380" s="179"/>
      <c r="CN380" s="179"/>
      <c r="CO380" s="179"/>
      <c r="CR380" s="179"/>
      <c r="CS380" s="179"/>
      <c r="CV380" s="179"/>
      <c r="CW380" s="179"/>
      <c r="CX380" s="156"/>
      <c r="CY380" s="156"/>
      <c r="CZ380" s="156"/>
      <c r="DA380" s="156"/>
      <c r="DB380" s="156"/>
      <c r="DC380" s="156"/>
      <c r="DD380" s="156"/>
    </row>
    <row r="381" spans="1:108" s="243" customFormat="1" x14ac:dyDescent="0.2">
      <c r="A381" s="179"/>
      <c r="B381" s="179"/>
      <c r="C381" s="179"/>
      <c r="D381" s="179"/>
      <c r="E381" s="242"/>
      <c r="F381" s="179"/>
      <c r="G381" s="179"/>
      <c r="H381" s="179"/>
      <c r="I381" s="179"/>
      <c r="J381" s="179"/>
      <c r="K381" s="179"/>
      <c r="L381" s="179"/>
      <c r="M381" s="179"/>
      <c r="N381" s="179"/>
      <c r="O381" s="179"/>
      <c r="P381" s="179"/>
      <c r="Q381" s="179"/>
      <c r="R381" s="179"/>
      <c r="S381" s="179"/>
      <c r="T381" s="179"/>
      <c r="U381" s="179"/>
      <c r="V381" s="179"/>
      <c r="W381" s="179"/>
      <c r="X381" s="179"/>
      <c r="Y381" s="179"/>
      <c r="Z381" s="179"/>
      <c r="AB381" s="179"/>
      <c r="AC381" s="179"/>
      <c r="AF381" s="179"/>
      <c r="AG381" s="179"/>
      <c r="AJ381" s="179"/>
      <c r="AK381" s="179"/>
      <c r="AN381" s="179"/>
      <c r="AO381" s="179"/>
      <c r="AR381" s="179"/>
      <c r="AS381" s="179"/>
      <c r="AV381" s="179"/>
      <c r="AW381" s="179"/>
      <c r="AZ381" s="179"/>
      <c r="BA381" s="179"/>
      <c r="BD381" s="179"/>
      <c r="BE381" s="179"/>
      <c r="BH381" s="179"/>
      <c r="BI381" s="179"/>
      <c r="BL381" s="179"/>
      <c r="BM381" s="179"/>
      <c r="BP381" s="179"/>
      <c r="BQ381" s="179"/>
      <c r="BT381" s="179"/>
      <c r="BU381" s="179"/>
      <c r="BX381" s="179"/>
      <c r="BY381" s="179"/>
      <c r="CB381" s="179"/>
      <c r="CC381" s="179"/>
      <c r="CF381" s="179"/>
      <c r="CG381" s="179"/>
      <c r="CJ381" s="179"/>
      <c r="CK381" s="179"/>
      <c r="CN381" s="179"/>
      <c r="CO381" s="179"/>
      <c r="CR381" s="179"/>
      <c r="CS381" s="179"/>
      <c r="CV381" s="179"/>
      <c r="CW381" s="179"/>
      <c r="CX381" s="156"/>
      <c r="CY381" s="156"/>
      <c r="CZ381" s="156"/>
      <c r="DA381" s="156"/>
      <c r="DB381" s="156"/>
      <c r="DC381" s="156"/>
      <c r="DD381" s="156"/>
    </row>
    <row r="382" spans="1:108" s="243" customFormat="1" x14ac:dyDescent="0.2">
      <c r="A382" s="179"/>
      <c r="B382" s="179"/>
      <c r="C382" s="179"/>
      <c r="D382" s="179"/>
      <c r="E382" s="242"/>
      <c r="F382" s="179"/>
      <c r="G382" s="179"/>
      <c r="H382" s="179"/>
      <c r="I382" s="179"/>
      <c r="J382" s="179"/>
      <c r="K382" s="179"/>
      <c r="L382" s="179"/>
      <c r="M382" s="179"/>
      <c r="N382" s="179"/>
      <c r="O382" s="179"/>
      <c r="P382" s="179"/>
      <c r="Q382" s="179"/>
      <c r="R382" s="179"/>
      <c r="S382" s="179"/>
      <c r="T382" s="179"/>
      <c r="U382" s="179"/>
      <c r="V382" s="179"/>
      <c r="W382" s="179"/>
      <c r="X382" s="179"/>
      <c r="Y382" s="179"/>
      <c r="Z382" s="179"/>
      <c r="AB382" s="179"/>
      <c r="AC382" s="179"/>
      <c r="AF382" s="179"/>
      <c r="AG382" s="179"/>
      <c r="AJ382" s="179"/>
      <c r="AK382" s="179"/>
      <c r="AN382" s="179"/>
      <c r="AO382" s="179"/>
      <c r="AR382" s="179"/>
      <c r="AS382" s="179"/>
      <c r="AV382" s="179"/>
      <c r="AW382" s="179"/>
      <c r="AZ382" s="179"/>
      <c r="BA382" s="179"/>
      <c r="BD382" s="179"/>
      <c r="BE382" s="179"/>
      <c r="BH382" s="179"/>
      <c r="BI382" s="179"/>
      <c r="BL382" s="179"/>
      <c r="BM382" s="179"/>
      <c r="BP382" s="179"/>
      <c r="BQ382" s="179"/>
      <c r="BT382" s="179"/>
      <c r="BU382" s="179"/>
      <c r="BX382" s="179"/>
      <c r="BY382" s="179"/>
      <c r="CB382" s="179"/>
      <c r="CC382" s="179"/>
      <c r="CF382" s="179"/>
      <c r="CG382" s="179"/>
      <c r="CJ382" s="179"/>
      <c r="CK382" s="179"/>
      <c r="CN382" s="179"/>
      <c r="CO382" s="179"/>
      <c r="CR382" s="179"/>
      <c r="CS382" s="179"/>
      <c r="CV382" s="179"/>
      <c r="CW382" s="179"/>
      <c r="CX382" s="156"/>
      <c r="CY382" s="156"/>
      <c r="CZ382" s="156"/>
      <c r="DA382" s="156"/>
      <c r="DB382" s="156"/>
      <c r="DC382" s="156"/>
      <c r="DD382" s="156"/>
    </row>
    <row r="383" spans="1:108" s="243" customFormat="1" x14ac:dyDescent="0.2">
      <c r="A383" s="179"/>
      <c r="B383" s="179"/>
      <c r="C383" s="179"/>
      <c r="D383" s="179"/>
      <c r="E383" s="242"/>
      <c r="F383" s="179"/>
      <c r="G383" s="179"/>
      <c r="H383" s="179"/>
      <c r="I383" s="179"/>
      <c r="J383" s="179"/>
      <c r="K383" s="179"/>
      <c r="L383" s="179"/>
      <c r="M383" s="179"/>
      <c r="N383" s="179"/>
      <c r="O383" s="179"/>
      <c r="P383" s="179"/>
      <c r="Q383" s="179"/>
      <c r="R383" s="179"/>
      <c r="S383" s="179"/>
      <c r="T383" s="179"/>
      <c r="U383" s="179"/>
      <c r="V383" s="179"/>
      <c r="W383" s="179"/>
      <c r="X383" s="179"/>
      <c r="Y383" s="179"/>
      <c r="Z383" s="179"/>
      <c r="AB383" s="179"/>
      <c r="AC383" s="179"/>
      <c r="AF383" s="179"/>
      <c r="AG383" s="179"/>
      <c r="AJ383" s="179"/>
      <c r="AK383" s="179"/>
      <c r="AN383" s="179"/>
      <c r="AO383" s="179"/>
      <c r="AR383" s="179"/>
      <c r="AS383" s="179"/>
      <c r="AV383" s="179"/>
      <c r="AW383" s="179"/>
      <c r="AZ383" s="179"/>
      <c r="BA383" s="179"/>
      <c r="BD383" s="179"/>
      <c r="BE383" s="179"/>
      <c r="BH383" s="179"/>
      <c r="BI383" s="179"/>
      <c r="BL383" s="179"/>
      <c r="BM383" s="179"/>
      <c r="BP383" s="179"/>
      <c r="BQ383" s="179"/>
      <c r="BT383" s="179"/>
      <c r="BU383" s="179"/>
      <c r="BX383" s="179"/>
      <c r="BY383" s="179"/>
      <c r="CB383" s="179"/>
      <c r="CC383" s="179"/>
      <c r="CF383" s="179"/>
      <c r="CG383" s="179"/>
      <c r="CJ383" s="179"/>
      <c r="CK383" s="179"/>
      <c r="CN383" s="179"/>
      <c r="CO383" s="179"/>
      <c r="CR383" s="179"/>
      <c r="CS383" s="179"/>
      <c r="CV383" s="179"/>
      <c r="CW383" s="179"/>
      <c r="CX383" s="156"/>
      <c r="CY383" s="156"/>
      <c r="CZ383" s="156"/>
      <c r="DA383" s="156"/>
      <c r="DB383" s="156"/>
      <c r="DC383" s="156"/>
      <c r="DD383" s="156"/>
    </row>
    <row r="384" spans="1:108" s="243" customFormat="1" x14ac:dyDescent="0.2">
      <c r="A384" s="179"/>
      <c r="B384" s="179"/>
      <c r="C384" s="179"/>
      <c r="D384" s="179"/>
      <c r="E384" s="242"/>
      <c r="F384" s="179"/>
      <c r="G384" s="179"/>
      <c r="H384" s="179"/>
      <c r="I384" s="179"/>
      <c r="J384" s="179"/>
      <c r="K384" s="179"/>
      <c r="L384" s="179"/>
      <c r="M384" s="179"/>
      <c r="N384" s="179"/>
      <c r="O384" s="179"/>
      <c r="P384" s="179"/>
      <c r="Q384" s="179"/>
      <c r="R384" s="179"/>
      <c r="S384" s="179"/>
      <c r="T384" s="179"/>
      <c r="U384" s="179"/>
      <c r="V384" s="179"/>
      <c r="W384" s="179"/>
      <c r="X384" s="179"/>
      <c r="Y384" s="179"/>
      <c r="Z384" s="179"/>
      <c r="AB384" s="179"/>
      <c r="AC384" s="179"/>
      <c r="AF384" s="179"/>
      <c r="AG384" s="179"/>
      <c r="AJ384" s="179"/>
      <c r="AK384" s="179"/>
      <c r="AN384" s="179"/>
      <c r="AO384" s="179"/>
      <c r="AR384" s="179"/>
      <c r="AS384" s="179"/>
      <c r="AV384" s="179"/>
      <c r="AW384" s="179"/>
      <c r="AZ384" s="179"/>
      <c r="BA384" s="179"/>
      <c r="BD384" s="179"/>
      <c r="BE384" s="179"/>
      <c r="BH384" s="179"/>
      <c r="BI384" s="179"/>
      <c r="BL384" s="179"/>
      <c r="BM384" s="179"/>
      <c r="BP384" s="179"/>
      <c r="BQ384" s="179"/>
      <c r="BT384" s="179"/>
      <c r="BU384" s="179"/>
      <c r="BX384" s="179"/>
      <c r="BY384" s="179"/>
      <c r="CB384" s="179"/>
      <c r="CC384" s="179"/>
      <c r="CF384" s="179"/>
      <c r="CG384" s="179"/>
      <c r="CJ384" s="179"/>
      <c r="CK384" s="179"/>
      <c r="CN384" s="179"/>
      <c r="CO384" s="179"/>
      <c r="CR384" s="179"/>
      <c r="CS384" s="179"/>
      <c r="CV384" s="179"/>
      <c r="CW384" s="179"/>
      <c r="CX384" s="156"/>
      <c r="CY384" s="156"/>
      <c r="CZ384" s="156"/>
      <c r="DA384" s="156"/>
      <c r="DB384" s="156"/>
      <c r="DC384" s="156"/>
      <c r="DD384" s="156"/>
    </row>
    <row r="385" spans="1:108" s="243" customFormat="1" x14ac:dyDescent="0.2">
      <c r="A385" s="179"/>
      <c r="B385" s="179"/>
      <c r="C385" s="179"/>
      <c r="D385" s="179"/>
      <c r="E385" s="242"/>
      <c r="F385" s="179"/>
      <c r="G385" s="179"/>
      <c r="H385" s="179"/>
      <c r="I385" s="179"/>
      <c r="J385" s="179"/>
      <c r="K385" s="179"/>
      <c r="L385" s="179"/>
      <c r="M385" s="179"/>
      <c r="N385" s="179"/>
      <c r="O385" s="179"/>
      <c r="P385" s="179"/>
      <c r="Q385" s="179"/>
      <c r="R385" s="179"/>
      <c r="S385" s="179"/>
      <c r="T385" s="179"/>
      <c r="U385" s="179"/>
      <c r="V385" s="179"/>
      <c r="W385" s="179"/>
      <c r="X385" s="179"/>
      <c r="Y385" s="179"/>
      <c r="Z385" s="179"/>
      <c r="AB385" s="179"/>
      <c r="AC385" s="179"/>
      <c r="AF385" s="179"/>
      <c r="AG385" s="179"/>
      <c r="AJ385" s="179"/>
      <c r="AK385" s="179"/>
      <c r="AN385" s="179"/>
      <c r="AO385" s="179"/>
      <c r="AR385" s="179"/>
      <c r="AS385" s="179"/>
      <c r="AV385" s="179"/>
      <c r="AW385" s="179"/>
      <c r="AZ385" s="179"/>
      <c r="BA385" s="179"/>
      <c r="BD385" s="179"/>
      <c r="BE385" s="179"/>
      <c r="BH385" s="179"/>
      <c r="BI385" s="179"/>
      <c r="BL385" s="179"/>
      <c r="BM385" s="179"/>
      <c r="BP385" s="179"/>
      <c r="BQ385" s="179"/>
      <c r="BT385" s="179"/>
      <c r="BU385" s="179"/>
      <c r="BX385" s="179"/>
      <c r="BY385" s="179"/>
      <c r="CB385" s="179"/>
      <c r="CC385" s="179"/>
      <c r="CF385" s="179"/>
      <c r="CG385" s="179"/>
      <c r="CJ385" s="179"/>
      <c r="CK385" s="179"/>
      <c r="CN385" s="179"/>
      <c r="CO385" s="179"/>
      <c r="CR385" s="179"/>
      <c r="CS385" s="179"/>
      <c r="CV385" s="179"/>
      <c r="CW385" s="179"/>
      <c r="CX385" s="156"/>
      <c r="CY385" s="156"/>
      <c r="CZ385" s="156"/>
      <c r="DA385" s="156"/>
      <c r="DB385" s="156"/>
      <c r="DC385" s="156"/>
      <c r="DD385" s="156"/>
    </row>
    <row r="386" spans="1:108" s="243" customFormat="1" x14ac:dyDescent="0.2">
      <c r="A386" s="179"/>
      <c r="B386" s="179"/>
      <c r="C386" s="179"/>
      <c r="D386" s="179"/>
      <c r="E386" s="242"/>
      <c r="F386" s="179"/>
      <c r="G386" s="179"/>
      <c r="H386" s="179"/>
      <c r="I386" s="179"/>
      <c r="J386" s="179"/>
      <c r="K386" s="179"/>
      <c r="L386" s="179"/>
      <c r="M386" s="179"/>
      <c r="N386" s="179"/>
      <c r="O386" s="179"/>
      <c r="P386" s="179"/>
      <c r="Q386" s="179"/>
      <c r="R386" s="179"/>
      <c r="S386" s="179"/>
      <c r="T386" s="179"/>
      <c r="U386" s="179"/>
      <c r="V386" s="179"/>
      <c r="W386" s="179"/>
      <c r="X386" s="179"/>
      <c r="Y386" s="179"/>
      <c r="Z386" s="179"/>
      <c r="AB386" s="179"/>
      <c r="AC386" s="179"/>
      <c r="AF386" s="179"/>
      <c r="AG386" s="179"/>
      <c r="AJ386" s="179"/>
      <c r="AK386" s="179"/>
      <c r="AN386" s="179"/>
      <c r="AO386" s="179"/>
      <c r="AR386" s="179"/>
      <c r="AS386" s="179"/>
      <c r="AV386" s="179"/>
      <c r="AW386" s="179"/>
      <c r="AZ386" s="179"/>
      <c r="BA386" s="179"/>
      <c r="BD386" s="179"/>
      <c r="BE386" s="179"/>
      <c r="BH386" s="179"/>
      <c r="BI386" s="179"/>
      <c r="BL386" s="179"/>
      <c r="BM386" s="179"/>
      <c r="BP386" s="179"/>
      <c r="BQ386" s="179"/>
      <c r="BT386" s="179"/>
      <c r="BU386" s="179"/>
      <c r="BX386" s="179"/>
      <c r="BY386" s="179"/>
      <c r="CB386" s="179"/>
      <c r="CC386" s="179"/>
      <c r="CF386" s="179"/>
      <c r="CG386" s="179"/>
      <c r="CJ386" s="179"/>
      <c r="CK386" s="179"/>
      <c r="CN386" s="179"/>
      <c r="CO386" s="179"/>
      <c r="CR386" s="179"/>
      <c r="CS386" s="179"/>
      <c r="CV386" s="179"/>
      <c r="CW386" s="179"/>
      <c r="CX386" s="156"/>
      <c r="CY386" s="156"/>
      <c r="CZ386" s="156"/>
      <c r="DA386" s="156"/>
      <c r="DB386" s="156"/>
      <c r="DC386" s="156"/>
      <c r="DD386" s="156"/>
    </row>
    <row r="387" spans="1:108" s="243" customFormat="1" x14ac:dyDescent="0.2">
      <c r="A387" s="179"/>
      <c r="B387" s="179"/>
      <c r="C387" s="179"/>
      <c r="D387" s="179"/>
      <c r="E387" s="242"/>
      <c r="F387" s="179"/>
      <c r="G387" s="179"/>
      <c r="H387" s="179"/>
      <c r="I387" s="179"/>
      <c r="J387" s="179"/>
      <c r="K387" s="179"/>
      <c r="L387" s="179"/>
      <c r="M387" s="179"/>
      <c r="N387" s="179"/>
      <c r="O387" s="179"/>
      <c r="P387" s="179"/>
      <c r="Q387" s="179"/>
      <c r="R387" s="179"/>
      <c r="S387" s="179"/>
      <c r="T387" s="179"/>
      <c r="U387" s="179"/>
      <c r="V387" s="179"/>
      <c r="W387" s="179"/>
      <c r="X387" s="179"/>
      <c r="Y387" s="179"/>
      <c r="Z387" s="179"/>
      <c r="AB387" s="179"/>
      <c r="AC387" s="179"/>
      <c r="AF387" s="179"/>
      <c r="AG387" s="179"/>
      <c r="AJ387" s="179"/>
      <c r="AK387" s="179"/>
      <c r="AN387" s="179"/>
      <c r="AO387" s="179"/>
      <c r="AR387" s="179"/>
      <c r="AS387" s="179"/>
      <c r="AV387" s="179"/>
      <c r="AW387" s="179"/>
      <c r="AZ387" s="179"/>
      <c r="BA387" s="179"/>
      <c r="BD387" s="179"/>
      <c r="BE387" s="179"/>
      <c r="BH387" s="179"/>
      <c r="BI387" s="179"/>
      <c r="BL387" s="179"/>
      <c r="BM387" s="179"/>
      <c r="BP387" s="179"/>
      <c r="BQ387" s="179"/>
      <c r="BT387" s="179"/>
      <c r="BU387" s="179"/>
      <c r="BX387" s="179"/>
      <c r="BY387" s="179"/>
      <c r="CB387" s="179"/>
      <c r="CC387" s="179"/>
      <c r="CF387" s="179"/>
      <c r="CG387" s="179"/>
      <c r="CJ387" s="179"/>
      <c r="CK387" s="179"/>
      <c r="CN387" s="179"/>
      <c r="CO387" s="179"/>
      <c r="CR387" s="179"/>
      <c r="CS387" s="179"/>
      <c r="CV387" s="179"/>
      <c r="CW387" s="179"/>
      <c r="CX387" s="156"/>
      <c r="CY387" s="156"/>
      <c r="CZ387" s="156"/>
      <c r="DA387" s="156"/>
      <c r="DB387" s="156"/>
      <c r="DC387" s="156"/>
      <c r="DD387" s="156"/>
    </row>
    <row r="388" spans="1:108" s="243" customFormat="1" x14ac:dyDescent="0.2">
      <c r="A388" s="179"/>
      <c r="B388" s="179"/>
      <c r="C388" s="179"/>
      <c r="D388" s="179"/>
      <c r="E388" s="242"/>
      <c r="F388" s="179"/>
      <c r="G388" s="179"/>
      <c r="H388" s="179"/>
      <c r="I388" s="179"/>
      <c r="J388" s="179"/>
      <c r="K388" s="179"/>
      <c r="L388" s="179"/>
      <c r="M388" s="179"/>
      <c r="N388" s="179"/>
      <c r="O388" s="179"/>
      <c r="P388" s="179"/>
      <c r="Q388" s="179"/>
      <c r="R388" s="179"/>
      <c r="S388" s="179"/>
      <c r="T388" s="179"/>
      <c r="U388" s="179"/>
      <c r="V388" s="179"/>
      <c r="W388" s="179"/>
      <c r="X388" s="179"/>
      <c r="Y388" s="179"/>
      <c r="Z388" s="179"/>
      <c r="AB388" s="179"/>
      <c r="AC388" s="179"/>
      <c r="AF388" s="179"/>
      <c r="AG388" s="179"/>
      <c r="AJ388" s="179"/>
      <c r="AK388" s="179"/>
      <c r="AN388" s="179"/>
      <c r="AO388" s="179"/>
      <c r="AR388" s="179"/>
      <c r="AS388" s="179"/>
      <c r="AV388" s="179"/>
      <c r="AW388" s="179"/>
      <c r="AZ388" s="179"/>
      <c r="BA388" s="179"/>
      <c r="BD388" s="179"/>
      <c r="BE388" s="179"/>
      <c r="BH388" s="179"/>
      <c r="BI388" s="179"/>
      <c r="BL388" s="179"/>
      <c r="BM388" s="179"/>
      <c r="BP388" s="179"/>
      <c r="BQ388" s="179"/>
      <c r="BT388" s="179"/>
      <c r="BU388" s="179"/>
      <c r="BX388" s="179"/>
      <c r="BY388" s="179"/>
      <c r="CB388" s="179"/>
      <c r="CC388" s="179"/>
      <c r="CF388" s="179"/>
      <c r="CG388" s="179"/>
      <c r="CJ388" s="179"/>
      <c r="CK388" s="179"/>
      <c r="CN388" s="179"/>
      <c r="CO388" s="179"/>
      <c r="CR388" s="179"/>
      <c r="CS388" s="179"/>
      <c r="CV388" s="179"/>
      <c r="CW388" s="179"/>
      <c r="CX388" s="156"/>
      <c r="CY388" s="156"/>
      <c r="CZ388" s="156"/>
      <c r="DA388" s="156"/>
      <c r="DB388" s="156"/>
      <c r="DC388" s="156"/>
      <c r="DD388" s="156"/>
    </row>
    <row r="389" spans="1:108" s="243" customFormat="1" x14ac:dyDescent="0.2">
      <c r="A389" s="179"/>
      <c r="B389" s="179"/>
      <c r="C389" s="179"/>
      <c r="D389" s="179"/>
      <c r="E389" s="242"/>
      <c r="F389" s="179"/>
      <c r="G389" s="179"/>
      <c r="H389" s="179"/>
      <c r="I389" s="179"/>
      <c r="J389" s="179"/>
      <c r="K389" s="179"/>
      <c r="L389" s="179"/>
      <c r="M389" s="179"/>
      <c r="N389" s="179"/>
      <c r="O389" s="179"/>
      <c r="P389" s="179"/>
      <c r="Q389" s="179"/>
      <c r="R389" s="179"/>
      <c r="S389" s="179"/>
      <c r="T389" s="179"/>
      <c r="U389" s="179"/>
      <c r="V389" s="179"/>
      <c r="W389" s="179"/>
      <c r="X389" s="179"/>
      <c r="Y389" s="179"/>
      <c r="Z389" s="179"/>
      <c r="AB389" s="179"/>
      <c r="AC389" s="179"/>
      <c r="AF389" s="179"/>
      <c r="AG389" s="179"/>
      <c r="AJ389" s="179"/>
      <c r="AK389" s="179"/>
      <c r="AN389" s="179"/>
      <c r="AO389" s="179"/>
      <c r="AR389" s="179"/>
      <c r="AS389" s="179"/>
      <c r="AV389" s="179"/>
      <c r="AW389" s="179"/>
      <c r="AZ389" s="179"/>
      <c r="BA389" s="179"/>
      <c r="BD389" s="179"/>
      <c r="BE389" s="179"/>
      <c r="BH389" s="179"/>
      <c r="BI389" s="179"/>
      <c r="BL389" s="179"/>
      <c r="BM389" s="179"/>
      <c r="BP389" s="179"/>
      <c r="BQ389" s="179"/>
      <c r="BT389" s="179"/>
      <c r="BU389" s="179"/>
      <c r="BX389" s="179"/>
      <c r="BY389" s="179"/>
      <c r="CB389" s="179"/>
      <c r="CC389" s="179"/>
      <c r="CF389" s="179"/>
      <c r="CG389" s="179"/>
      <c r="CJ389" s="179"/>
      <c r="CK389" s="179"/>
      <c r="CN389" s="179"/>
      <c r="CO389" s="179"/>
      <c r="CR389" s="179"/>
      <c r="CS389" s="179"/>
      <c r="CV389" s="179"/>
      <c r="CW389" s="179"/>
      <c r="CX389" s="156"/>
      <c r="CY389" s="156"/>
      <c r="CZ389" s="156"/>
      <c r="DA389" s="156"/>
      <c r="DB389" s="156"/>
      <c r="DC389" s="156"/>
      <c r="DD389" s="156"/>
    </row>
    <row r="390" spans="1:108" s="243" customFormat="1" x14ac:dyDescent="0.2">
      <c r="A390" s="179"/>
      <c r="B390" s="179"/>
      <c r="C390" s="179"/>
      <c r="D390" s="179"/>
      <c r="E390" s="242"/>
      <c r="F390" s="179"/>
      <c r="G390" s="179"/>
      <c r="H390" s="179"/>
      <c r="I390" s="179"/>
      <c r="J390" s="179"/>
      <c r="K390" s="179"/>
      <c r="L390" s="179"/>
      <c r="M390" s="179"/>
      <c r="N390" s="179"/>
      <c r="O390" s="179"/>
      <c r="P390" s="179"/>
      <c r="Q390" s="179"/>
      <c r="R390" s="179"/>
      <c r="S390" s="179"/>
      <c r="T390" s="179"/>
      <c r="U390" s="179"/>
      <c r="V390" s="179"/>
      <c r="W390" s="179"/>
      <c r="X390" s="179"/>
      <c r="Y390" s="179"/>
      <c r="Z390" s="179"/>
      <c r="AB390" s="179"/>
      <c r="AC390" s="179"/>
      <c r="AF390" s="179"/>
      <c r="AG390" s="179"/>
      <c r="AJ390" s="179"/>
      <c r="AK390" s="179"/>
      <c r="AN390" s="179"/>
      <c r="AO390" s="179"/>
      <c r="AR390" s="179"/>
      <c r="AS390" s="179"/>
      <c r="AV390" s="179"/>
      <c r="AW390" s="179"/>
      <c r="AZ390" s="179"/>
      <c r="BA390" s="179"/>
      <c r="BD390" s="179"/>
      <c r="BE390" s="179"/>
      <c r="BH390" s="179"/>
      <c r="BI390" s="179"/>
      <c r="BL390" s="179"/>
      <c r="BM390" s="179"/>
      <c r="BP390" s="179"/>
      <c r="BQ390" s="179"/>
      <c r="BT390" s="179"/>
      <c r="BU390" s="179"/>
      <c r="BX390" s="179"/>
      <c r="BY390" s="179"/>
      <c r="CB390" s="179"/>
      <c r="CC390" s="179"/>
      <c r="CF390" s="179"/>
      <c r="CG390" s="179"/>
      <c r="CJ390" s="179"/>
      <c r="CK390" s="179"/>
      <c r="CN390" s="179"/>
      <c r="CO390" s="179"/>
      <c r="CR390" s="179"/>
      <c r="CS390" s="179"/>
      <c r="CV390" s="179"/>
      <c r="CW390" s="179"/>
      <c r="CX390" s="156"/>
      <c r="CY390" s="156"/>
      <c r="CZ390" s="156"/>
      <c r="DA390" s="156"/>
      <c r="DB390" s="156"/>
      <c r="DC390" s="156"/>
      <c r="DD390" s="156"/>
    </row>
    <row r="391" spans="1:108" s="243" customFormat="1" x14ac:dyDescent="0.2">
      <c r="A391" s="179"/>
      <c r="B391" s="179"/>
      <c r="C391" s="179"/>
      <c r="D391" s="179"/>
      <c r="E391" s="242"/>
      <c r="F391" s="179"/>
      <c r="G391" s="179"/>
      <c r="H391" s="179"/>
      <c r="I391" s="179"/>
      <c r="J391" s="179"/>
      <c r="K391" s="179"/>
      <c r="L391" s="179"/>
      <c r="M391" s="179"/>
      <c r="N391" s="179"/>
      <c r="O391" s="179"/>
      <c r="P391" s="179"/>
      <c r="Q391" s="179"/>
      <c r="R391" s="179"/>
      <c r="S391" s="179"/>
      <c r="T391" s="179"/>
      <c r="U391" s="179"/>
      <c r="V391" s="179"/>
      <c r="W391" s="179"/>
      <c r="X391" s="179"/>
      <c r="Y391" s="179"/>
      <c r="Z391" s="179"/>
      <c r="AB391" s="179"/>
      <c r="AC391" s="179"/>
      <c r="AF391" s="179"/>
      <c r="AG391" s="179"/>
      <c r="AJ391" s="179"/>
      <c r="AK391" s="179"/>
      <c r="AN391" s="179"/>
      <c r="AO391" s="179"/>
      <c r="AR391" s="179"/>
      <c r="AS391" s="179"/>
      <c r="AV391" s="179"/>
      <c r="AW391" s="179"/>
      <c r="AZ391" s="179"/>
      <c r="BA391" s="179"/>
      <c r="BD391" s="179"/>
      <c r="BE391" s="179"/>
      <c r="BH391" s="179"/>
      <c r="BI391" s="179"/>
      <c r="BL391" s="179"/>
      <c r="BM391" s="179"/>
      <c r="BP391" s="179"/>
      <c r="BQ391" s="179"/>
      <c r="BT391" s="179"/>
      <c r="BU391" s="179"/>
      <c r="BX391" s="179"/>
      <c r="BY391" s="179"/>
      <c r="CB391" s="179"/>
      <c r="CC391" s="179"/>
      <c r="CF391" s="179"/>
      <c r="CG391" s="179"/>
      <c r="CJ391" s="179"/>
      <c r="CK391" s="179"/>
      <c r="CN391" s="179"/>
      <c r="CO391" s="179"/>
      <c r="CR391" s="179"/>
      <c r="CS391" s="179"/>
      <c r="CV391" s="179"/>
      <c r="CW391" s="179"/>
      <c r="CX391" s="156"/>
      <c r="CY391" s="156"/>
      <c r="CZ391" s="156"/>
      <c r="DA391" s="156"/>
      <c r="DB391" s="156"/>
      <c r="DC391" s="156"/>
      <c r="DD391" s="156"/>
    </row>
    <row r="392" spans="1:108" s="243" customFormat="1" x14ac:dyDescent="0.2">
      <c r="A392" s="179"/>
      <c r="B392" s="179"/>
      <c r="C392" s="179"/>
      <c r="D392" s="179"/>
      <c r="E392" s="242"/>
      <c r="F392" s="179"/>
      <c r="G392" s="179"/>
      <c r="H392" s="179"/>
      <c r="I392" s="179"/>
      <c r="J392" s="179"/>
      <c r="K392" s="179"/>
      <c r="L392" s="179"/>
      <c r="M392" s="179"/>
      <c r="N392" s="179"/>
      <c r="O392" s="179"/>
      <c r="P392" s="179"/>
      <c r="Q392" s="179"/>
      <c r="R392" s="179"/>
      <c r="S392" s="179"/>
      <c r="T392" s="179"/>
      <c r="U392" s="179"/>
      <c r="V392" s="179"/>
      <c r="W392" s="179"/>
      <c r="X392" s="179"/>
      <c r="Y392" s="179"/>
      <c r="Z392" s="179"/>
      <c r="AB392" s="179"/>
      <c r="AC392" s="179"/>
      <c r="AF392" s="179"/>
      <c r="AG392" s="179"/>
      <c r="AJ392" s="179"/>
      <c r="AK392" s="179"/>
      <c r="AN392" s="179"/>
      <c r="AO392" s="179"/>
      <c r="AR392" s="179"/>
      <c r="AS392" s="179"/>
      <c r="AV392" s="179"/>
      <c r="AW392" s="179"/>
      <c r="AZ392" s="179"/>
      <c r="BA392" s="179"/>
      <c r="BD392" s="179"/>
      <c r="BE392" s="179"/>
      <c r="BH392" s="179"/>
      <c r="BI392" s="179"/>
      <c r="BL392" s="179"/>
      <c r="BM392" s="179"/>
      <c r="BP392" s="179"/>
      <c r="BQ392" s="179"/>
      <c r="BT392" s="179"/>
      <c r="BU392" s="179"/>
      <c r="BX392" s="179"/>
      <c r="BY392" s="179"/>
      <c r="CB392" s="179"/>
      <c r="CC392" s="179"/>
      <c r="CF392" s="179"/>
      <c r="CG392" s="179"/>
      <c r="CJ392" s="179"/>
      <c r="CK392" s="179"/>
      <c r="CN392" s="179"/>
      <c r="CO392" s="179"/>
      <c r="CR392" s="179"/>
      <c r="CS392" s="179"/>
      <c r="CV392" s="179"/>
      <c r="CW392" s="179"/>
      <c r="CX392" s="156"/>
      <c r="CY392" s="156"/>
      <c r="CZ392" s="156"/>
      <c r="DA392" s="156"/>
      <c r="DB392" s="156"/>
      <c r="DC392" s="156"/>
      <c r="DD392" s="156"/>
    </row>
    <row r="393" spans="1:108" s="243" customFormat="1" x14ac:dyDescent="0.2">
      <c r="A393" s="179"/>
      <c r="B393" s="179"/>
      <c r="C393" s="179"/>
      <c r="D393" s="179"/>
      <c r="E393" s="242"/>
      <c r="F393" s="179"/>
      <c r="G393" s="179"/>
      <c r="H393" s="179"/>
      <c r="I393" s="179"/>
      <c r="J393" s="179"/>
      <c r="K393" s="179"/>
      <c r="L393" s="179"/>
      <c r="M393" s="179"/>
      <c r="N393" s="179"/>
      <c r="O393" s="179"/>
      <c r="P393" s="179"/>
      <c r="Q393" s="179"/>
      <c r="R393" s="179"/>
      <c r="S393" s="179"/>
      <c r="T393" s="179"/>
      <c r="U393" s="179"/>
      <c r="V393" s="179"/>
      <c r="W393" s="179"/>
      <c r="X393" s="179"/>
      <c r="Y393" s="179"/>
      <c r="Z393" s="179"/>
      <c r="AB393" s="179"/>
      <c r="AC393" s="179"/>
      <c r="AF393" s="179"/>
      <c r="AG393" s="179"/>
      <c r="AJ393" s="179"/>
      <c r="AK393" s="179"/>
      <c r="AN393" s="179"/>
      <c r="AO393" s="179"/>
      <c r="AR393" s="179"/>
      <c r="AS393" s="179"/>
      <c r="AV393" s="179"/>
      <c r="AW393" s="179"/>
      <c r="AZ393" s="179"/>
      <c r="BA393" s="179"/>
      <c r="BD393" s="179"/>
      <c r="BE393" s="179"/>
      <c r="BH393" s="179"/>
      <c r="BI393" s="179"/>
      <c r="BL393" s="179"/>
      <c r="BM393" s="179"/>
      <c r="BP393" s="179"/>
      <c r="BQ393" s="179"/>
      <c r="BT393" s="179"/>
      <c r="BU393" s="179"/>
      <c r="BX393" s="179"/>
      <c r="BY393" s="179"/>
      <c r="CB393" s="179"/>
      <c r="CC393" s="179"/>
      <c r="CF393" s="179"/>
      <c r="CG393" s="179"/>
      <c r="CJ393" s="179"/>
      <c r="CK393" s="179"/>
      <c r="CN393" s="179"/>
      <c r="CO393" s="179"/>
      <c r="CR393" s="179"/>
      <c r="CS393" s="179"/>
      <c r="CV393" s="179"/>
      <c r="CW393" s="179"/>
      <c r="CX393" s="156"/>
      <c r="CY393" s="156"/>
      <c r="CZ393" s="156"/>
      <c r="DA393" s="156"/>
      <c r="DB393" s="156"/>
      <c r="DC393" s="156"/>
      <c r="DD393" s="156"/>
    </row>
    <row r="394" spans="1:108" s="243" customFormat="1" x14ac:dyDescent="0.2">
      <c r="A394" s="179"/>
      <c r="B394" s="179"/>
      <c r="C394" s="179"/>
      <c r="D394" s="179"/>
      <c r="E394" s="242"/>
      <c r="F394" s="179"/>
      <c r="G394" s="179"/>
      <c r="H394" s="179"/>
      <c r="I394" s="179"/>
      <c r="J394" s="179"/>
      <c r="K394" s="179"/>
      <c r="L394" s="179"/>
      <c r="M394" s="179"/>
      <c r="N394" s="179"/>
      <c r="O394" s="179"/>
      <c r="P394" s="179"/>
      <c r="Q394" s="179"/>
      <c r="R394" s="179"/>
      <c r="S394" s="179"/>
      <c r="T394" s="179"/>
      <c r="U394" s="179"/>
      <c r="V394" s="179"/>
      <c r="W394" s="179"/>
      <c r="X394" s="179"/>
      <c r="Y394" s="179"/>
      <c r="Z394" s="179"/>
      <c r="AB394" s="179"/>
      <c r="AC394" s="179"/>
      <c r="AF394" s="179"/>
      <c r="AG394" s="179"/>
      <c r="AJ394" s="179"/>
      <c r="AK394" s="179"/>
      <c r="AN394" s="179"/>
      <c r="AO394" s="179"/>
      <c r="AR394" s="179"/>
      <c r="AS394" s="179"/>
      <c r="AV394" s="179"/>
      <c r="AW394" s="179"/>
      <c r="AZ394" s="179"/>
      <c r="BA394" s="179"/>
      <c r="BD394" s="179"/>
      <c r="BE394" s="179"/>
      <c r="BH394" s="179"/>
      <c r="BI394" s="179"/>
      <c r="BL394" s="179"/>
      <c r="BM394" s="179"/>
      <c r="BP394" s="179"/>
      <c r="BQ394" s="179"/>
      <c r="BT394" s="179"/>
      <c r="BU394" s="179"/>
      <c r="BX394" s="179"/>
      <c r="BY394" s="179"/>
      <c r="CB394" s="179"/>
      <c r="CC394" s="179"/>
      <c r="CF394" s="179"/>
      <c r="CG394" s="179"/>
      <c r="CJ394" s="179"/>
      <c r="CK394" s="179"/>
      <c r="CN394" s="179"/>
      <c r="CO394" s="179"/>
      <c r="CR394" s="179"/>
      <c r="CS394" s="179"/>
      <c r="CV394" s="179"/>
      <c r="CW394" s="179"/>
      <c r="CX394" s="156"/>
      <c r="CY394" s="156"/>
      <c r="CZ394" s="156"/>
      <c r="DA394" s="156"/>
      <c r="DB394" s="156"/>
      <c r="DC394" s="156"/>
      <c r="DD394" s="156"/>
    </row>
    <row r="395" spans="1:108" s="243" customFormat="1" x14ac:dyDescent="0.2">
      <c r="A395" s="179"/>
      <c r="B395" s="179"/>
      <c r="C395" s="179"/>
      <c r="D395" s="179"/>
      <c r="E395" s="242"/>
      <c r="F395" s="179"/>
      <c r="G395" s="179"/>
      <c r="H395" s="179"/>
      <c r="I395" s="179"/>
      <c r="J395" s="179"/>
      <c r="K395" s="179"/>
      <c r="L395" s="179"/>
      <c r="M395" s="179"/>
      <c r="N395" s="179"/>
      <c r="O395" s="179"/>
      <c r="P395" s="179"/>
      <c r="Q395" s="179"/>
      <c r="R395" s="179"/>
      <c r="S395" s="179"/>
      <c r="T395" s="179"/>
      <c r="U395" s="179"/>
      <c r="V395" s="179"/>
      <c r="W395" s="179"/>
      <c r="X395" s="179"/>
      <c r="Y395" s="179"/>
      <c r="Z395" s="179"/>
      <c r="AB395" s="179"/>
      <c r="AC395" s="179"/>
      <c r="AF395" s="179"/>
      <c r="AG395" s="179"/>
      <c r="AJ395" s="179"/>
      <c r="AK395" s="179"/>
      <c r="AN395" s="179"/>
      <c r="AO395" s="179"/>
      <c r="AR395" s="179"/>
      <c r="AS395" s="179"/>
      <c r="AV395" s="179"/>
      <c r="AW395" s="179"/>
      <c r="AZ395" s="179"/>
      <c r="BA395" s="179"/>
      <c r="BD395" s="179"/>
      <c r="BE395" s="179"/>
      <c r="BH395" s="179"/>
      <c r="BI395" s="179"/>
      <c r="BL395" s="179"/>
      <c r="BM395" s="179"/>
      <c r="BP395" s="179"/>
      <c r="BQ395" s="179"/>
      <c r="BT395" s="179"/>
      <c r="BU395" s="179"/>
      <c r="BX395" s="179"/>
      <c r="BY395" s="179"/>
      <c r="CB395" s="179"/>
      <c r="CC395" s="179"/>
      <c r="CF395" s="179"/>
      <c r="CG395" s="179"/>
      <c r="CJ395" s="179"/>
      <c r="CK395" s="179"/>
      <c r="CN395" s="179"/>
      <c r="CO395" s="179"/>
      <c r="CR395" s="179"/>
      <c r="CS395" s="179"/>
      <c r="CV395" s="179"/>
      <c r="CW395" s="179"/>
      <c r="CX395" s="156"/>
      <c r="CY395" s="156"/>
      <c r="CZ395" s="156"/>
      <c r="DA395" s="156"/>
      <c r="DB395" s="156"/>
      <c r="DC395" s="156"/>
      <c r="DD395" s="156"/>
    </row>
    <row r="396" spans="1:108" s="243" customFormat="1" x14ac:dyDescent="0.2">
      <c r="A396" s="179"/>
      <c r="B396" s="179"/>
      <c r="C396" s="179"/>
      <c r="D396" s="179"/>
      <c r="E396" s="242"/>
      <c r="F396" s="179"/>
      <c r="G396" s="179"/>
      <c r="H396" s="179"/>
      <c r="I396" s="179"/>
      <c r="J396" s="179"/>
      <c r="K396" s="179"/>
      <c r="L396" s="179"/>
      <c r="M396" s="179"/>
      <c r="N396" s="179"/>
      <c r="O396" s="179"/>
      <c r="P396" s="179"/>
      <c r="Q396" s="179"/>
      <c r="R396" s="179"/>
      <c r="S396" s="179"/>
      <c r="T396" s="179"/>
      <c r="U396" s="179"/>
      <c r="V396" s="179"/>
      <c r="W396" s="179"/>
      <c r="X396" s="179"/>
      <c r="Y396" s="179"/>
      <c r="Z396" s="179"/>
      <c r="AB396" s="179"/>
      <c r="AC396" s="179"/>
      <c r="AF396" s="179"/>
      <c r="AG396" s="179"/>
      <c r="AJ396" s="179"/>
      <c r="AK396" s="179"/>
      <c r="AN396" s="179"/>
      <c r="AO396" s="179"/>
      <c r="AR396" s="179"/>
      <c r="AS396" s="179"/>
      <c r="AV396" s="179"/>
      <c r="AW396" s="179"/>
      <c r="AZ396" s="179"/>
      <c r="BA396" s="179"/>
      <c r="BD396" s="179"/>
      <c r="BE396" s="179"/>
      <c r="BH396" s="179"/>
      <c r="BI396" s="179"/>
      <c r="BL396" s="179"/>
      <c r="BM396" s="179"/>
      <c r="BP396" s="179"/>
      <c r="BQ396" s="179"/>
      <c r="BT396" s="179"/>
      <c r="BU396" s="179"/>
      <c r="BX396" s="179"/>
      <c r="BY396" s="179"/>
      <c r="CB396" s="179"/>
      <c r="CC396" s="179"/>
      <c r="CF396" s="179"/>
      <c r="CG396" s="179"/>
      <c r="CJ396" s="179"/>
      <c r="CK396" s="179"/>
      <c r="CN396" s="179"/>
      <c r="CO396" s="179"/>
      <c r="CR396" s="179"/>
      <c r="CS396" s="179"/>
      <c r="CV396" s="179"/>
      <c r="CW396" s="179"/>
      <c r="CX396" s="156"/>
      <c r="CY396" s="156"/>
      <c r="CZ396" s="156"/>
      <c r="DA396" s="156"/>
      <c r="DB396" s="156"/>
      <c r="DC396" s="156"/>
      <c r="DD396" s="156"/>
    </row>
    <row r="397" spans="1:108" s="243" customFormat="1" x14ac:dyDescent="0.2">
      <c r="A397" s="179"/>
      <c r="B397" s="179"/>
      <c r="C397" s="179"/>
      <c r="D397" s="179"/>
      <c r="E397" s="242"/>
      <c r="F397" s="179"/>
      <c r="G397" s="179"/>
      <c r="H397" s="179"/>
      <c r="I397" s="179"/>
      <c r="J397" s="179"/>
      <c r="K397" s="179"/>
      <c r="L397" s="179"/>
      <c r="M397" s="179"/>
      <c r="N397" s="179"/>
      <c r="O397" s="179"/>
      <c r="P397" s="179"/>
      <c r="Q397" s="179"/>
      <c r="R397" s="179"/>
      <c r="S397" s="179"/>
      <c r="T397" s="179"/>
      <c r="U397" s="179"/>
      <c r="V397" s="179"/>
      <c r="W397" s="179"/>
      <c r="X397" s="179"/>
      <c r="Y397" s="179"/>
      <c r="Z397" s="179"/>
      <c r="AB397" s="179"/>
      <c r="AC397" s="179"/>
      <c r="AF397" s="179"/>
      <c r="AG397" s="179"/>
      <c r="AJ397" s="179"/>
      <c r="AK397" s="179"/>
      <c r="AN397" s="179"/>
      <c r="AO397" s="179"/>
      <c r="AR397" s="179"/>
      <c r="AS397" s="179"/>
      <c r="AV397" s="179"/>
      <c r="AW397" s="179"/>
      <c r="AZ397" s="179"/>
      <c r="BA397" s="179"/>
      <c r="BD397" s="179"/>
      <c r="BE397" s="179"/>
      <c r="BH397" s="179"/>
      <c r="BI397" s="179"/>
      <c r="BL397" s="179"/>
      <c r="BM397" s="179"/>
      <c r="BP397" s="179"/>
      <c r="BQ397" s="179"/>
      <c r="BT397" s="179"/>
      <c r="BU397" s="179"/>
      <c r="BX397" s="179"/>
      <c r="BY397" s="179"/>
      <c r="CB397" s="179"/>
      <c r="CC397" s="179"/>
      <c r="CF397" s="179"/>
      <c r="CG397" s="179"/>
      <c r="CJ397" s="179"/>
      <c r="CK397" s="179"/>
      <c r="CN397" s="179"/>
      <c r="CO397" s="179"/>
      <c r="CR397" s="179"/>
      <c r="CS397" s="179"/>
      <c r="CV397" s="179"/>
      <c r="CW397" s="179"/>
      <c r="CX397" s="156"/>
      <c r="CY397" s="156"/>
      <c r="CZ397" s="156"/>
      <c r="DA397" s="156"/>
      <c r="DB397" s="156"/>
      <c r="DC397" s="156"/>
      <c r="DD397" s="156"/>
    </row>
    <row r="398" spans="1:108" s="243" customFormat="1" x14ac:dyDescent="0.2">
      <c r="A398" s="179"/>
      <c r="B398" s="179"/>
      <c r="C398" s="179"/>
      <c r="D398" s="179"/>
      <c r="E398" s="242"/>
      <c r="F398" s="179"/>
      <c r="G398" s="179"/>
      <c r="H398" s="179"/>
      <c r="I398" s="179"/>
      <c r="J398" s="179"/>
      <c r="K398" s="179"/>
      <c r="L398" s="179"/>
      <c r="M398" s="179"/>
      <c r="N398" s="179"/>
      <c r="O398" s="179"/>
      <c r="P398" s="179"/>
      <c r="Q398" s="179"/>
      <c r="R398" s="179"/>
      <c r="S398" s="179"/>
      <c r="T398" s="179"/>
      <c r="U398" s="179"/>
      <c r="V398" s="179"/>
      <c r="W398" s="179"/>
      <c r="X398" s="179"/>
      <c r="Y398" s="179"/>
      <c r="Z398" s="179"/>
      <c r="AB398" s="179"/>
      <c r="AC398" s="179"/>
      <c r="AF398" s="179"/>
      <c r="AG398" s="179"/>
      <c r="AJ398" s="179"/>
      <c r="AK398" s="179"/>
      <c r="AN398" s="179"/>
      <c r="AO398" s="179"/>
      <c r="AR398" s="179"/>
      <c r="AS398" s="179"/>
      <c r="AV398" s="179"/>
      <c r="AW398" s="179"/>
      <c r="AZ398" s="179"/>
      <c r="BA398" s="179"/>
      <c r="BD398" s="179"/>
      <c r="BE398" s="179"/>
      <c r="BH398" s="179"/>
      <c r="BI398" s="179"/>
      <c r="BL398" s="179"/>
      <c r="BM398" s="179"/>
      <c r="BP398" s="179"/>
      <c r="BQ398" s="179"/>
      <c r="BT398" s="179"/>
      <c r="BU398" s="179"/>
      <c r="BX398" s="179"/>
      <c r="BY398" s="179"/>
      <c r="CB398" s="179"/>
      <c r="CC398" s="179"/>
      <c r="CF398" s="179"/>
      <c r="CG398" s="179"/>
      <c r="CJ398" s="179"/>
      <c r="CK398" s="179"/>
      <c r="CN398" s="179"/>
      <c r="CO398" s="179"/>
      <c r="CR398" s="179"/>
      <c r="CS398" s="179"/>
      <c r="CV398" s="179"/>
      <c r="CW398" s="179"/>
      <c r="CX398" s="156"/>
      <c r="CY398" s="156"/>
      <c r="CZ398" s="156"/>
      <c r="DA398" s="156"/>
      <c r="DB398" s="156"/>
      <c r="DC398" s="156"/>
      <c r="DD398" s="156"/>
    </row>
    <row r="399" spans="1:108" s="243" customFormat="1" x14ac:dyDescent="0.2">
      <c r="A399" s="179"/>
      <c r="B399" s="179"/>
      <c r="C399" s="179"/>
      <c r="D399" s="179"/>
      <c r="E399" s="242"/>
      <c r="F399" s="179"/>
      <c r="G399" s="179"/>
      <c r="H399" s="179"/>
      <c r="I399" s="179"/>
      <c r="J399" s="179"/>
      <c r="K399" s="179"/>
      <c r="L399" s="179"/>
      <c r="M399" s="179"/>
      <c r="N399" s="179"/>
      <c r="O399" s="179"/>
      <c r="P399" s="179"/>
      <c r="Q399" s="179"/>
      <c r="R399" s="179"/>
      <c r="S399" s="179"/>
      <c r="T399" s="179"/>
      <c r="U399" s="179"/>
      <c r="V399" s="179"/>
      <c r="W399" s="179"/>
      <c r="X399" s="179"/>
      <c r="Y399" s="179"/>
      <c r="Z399" s="179"/>
      <c r="AB399" s="179"/>
      <c r="AC399" s="179"/>
      <c r="AF399" s="179"/>
      <c r="AG399" s="179"/>
      <c r="AJ399" s="179"/>
      <c r="AK399" s="179"/>
      <c r="AN399" s="179"/>
      <c r="AO399" s="179"/>
      <c r="AR399" s="179"/>
      <c r="AS399" s="179"/>
      <c r="AV399" s="179"/>
      <c r="AW399" s="179"/>
      <c r="AZ399" s="179"/>
      <c r="BA399" s="179"/>
      <c r="BD399" s="179"/>
      <c r="BE399" s="179"/>
      <c r="BH399" s="179"/>
      <c r="BI399" s="179"/>
      <c r="BL399" s="179"/>
      <c r="BM399" s="179"/>
      <c r="BP399" s="179"/>
      <c r="BQ399" s="179"/>
      <c r="BT399" s="179"/>
      <c r="BU399" s="179"/>
      <c r="BX399" s="179"/>
      <c r="BY399" s="179"/>
      <c r="CB399" s="179"/>
      <c r="CC399" s="179"/>
      <c r="CF399" s="179"/>
      <c r="CG399" s="179"/>
      <c r="CJ399" s="179"/>
      <c r="CK399" s="179"/>
      <c r="CN399" s="179"/>
      <c r="CO399" s="179"/>
      <c r="CR399" s="179"/>
      <c r="CS399" s="179"/>
      <c r="CV399" s="179"/>
      <c r="CW399" s="179"/>
      <c r="CX399" s="156"/>
      <c r="CY399" s="156"/>
      <c r="CZ399" s="156"/>
      <c r="DA399" s="156"/>
      <c r="DB399" s="156"/>
      <c r="DC399" s="156"/>
      <c r="DD399" s="156"/>
    </row>
    <row r="400" spans="1:108" s="243" customFormat="1" x14ac:dyDescent="0.2">
      <c r="A400" s="179"/>
      <c r="B400" s="179"/>
      <c r="C400" s="179"/>
      <c r="D400" s="179"/>
      <c r="E400" s="242"/>
      <c r="F400" s="179"/>
      <c r="G400" s="179"/>
      <c r="H400" s="179"/>
      <c r="I400" s="179"/>
      <c r="J400" s="179"/>
      <c r="K400" s="179"/>
      <c r="L400" s="179"/>
      <c r="M400" s="179"/>
      <c r="N400" s="179"/>
      <c r="O400" s="179"/>
      <c r="P400" s="179"/>
      <c r="Q400" s="179"/>
      <c r="R400" s="179"/>
      <c r="S400" s="179"/>
      <c r="T400" s="179"/>
      <c r="U400" s="179"/>
      <c r="V400" s="179"/>
      <c r="W400" s="179"/>
      <c r="X400" s="179"/>
      <c r="Y400" s="179"/>
      <c r="Z400" s="179"/>
      <c r="AB400" s="179"/>
      <c r="AC400" s="179"/>
      <c r="AF400" s="179"/>
      <c r="AG400" s="179"/>
      <c r="AJ400" s="179"/>
      <c r="AK400" s="179"/>
      <c r="AN400" s="179"/>
      <c r="AO400" s="179"/>
      <c r="AR400" s="179"/>
      <c r="AS400" s="179"/>
      <c r="AV400" s="179"/>
      <c r="AW400" s="179"/>
      <c r="AZ400" s="179"/>
      <c r="BA400" s="179"/>
      <c r="BD400" s="179"/>
      <c r="BE400" s="179"/>
      <c r="BH400" s="179"/>
      <c r="BI400" s="179"/>
      <c r="BL400" s="179"/>
      <c r="BM400" s="179"/>
      <c r="BP400" s="179"/>
      <c r="BQ400" s="179"/>
      <c r="BT400" s="179"/>
      <c r="BU400" s="179"/>
      <c r="BX400" s="179"/>
      <c r="BY400" s="179"/>
      <c r="CB400" s="179"/>
      <c r="CC400" s="179"/>
      <c r="CF400" s="179"/>
      <c r="CG400" s="179"/>
      <c r="CJ400" s="179"/>
      <c r="CK400" s="179"/>
      <c r="CN400" s="179"/>
      <c r="CO400" s="179"/>
      <c r="CR400" s="179"/>
      <c r="CS400" s="179"/>
      <c r="CV400" s="179"/>
      <c r="CW400" s="179"/>
      <c r="CX400" s="156"/>
      <c r="CY400" s="156"/>
      <c r="CZ400" s="156"/>
      <c r="DA400" s="156"/>
      <c r="DB400" s="156"/>
      <c r="DC400" s="156"/>
      <c r="DD400" s="156"/>
    </row>
    <row r="401" spans="1:108" s="243" customFormat="1" x14ac:dyDescent="0.2">
      <c r="A401" s="179"/>
      <c r="B401" s="179"/>
      <c r="C401" s="179"/>
      <c r="D401" s="179"/>
      <c r="E401" s="242"/>
      <c r="F401" s="179"/>
      <c r="G401" s="179"/>
      <c r="H401" s="179"/>
      <c r="I401" s="179"/>
      <c r="J401" s="179"/>
      <c r="K401" s="179"/>
      <c r="L401" s="179"/>
      <c r="M401" s="179"/>
      <c r="N401" s="179"/>
      <c r="O401" s="179"/>
      <c r="P401" s="179"/>
      <c r="Q401" s="179"/>
      <c r="R401" s="179"/>
      <c r="S401" s="179"/>
      <c r="T401" s="179"/>
      <c r="U401" s="179"/>
      <c r="V401" s="179"/>
      <c r="W401" s="179"/>
      <c r="X401" s="179"/>
      <c r="Y401" s="179"/>
      <c r="Z401" s="179"/>
      <c r="AB401" s="179"/>
      <c r="AC401" s="179"/>
      <c r="AF401" s="179"/>
      <c r="AG401" s="179"/>
      <c r="AJ401" s="179"/>
      <c r="AK401" s="179"/>
      <c r="AN401" s="179"/>
      <c r="AO401" s="179"/>
      <c r="AR401" s="179"/>
      <c r="AS401" s="179"/>
      <c r="AV401" s="179"/>
      <c r="AW401" s="179"/>
      <c r="AZ401" s="179"/>
      <c r="BA401" s="179"/>
      <c r="BD401" s="179"/>
      <c r="BE401" s="179"/>
      <c r="BH401" s="179"/>
      <c r="BI401" s="179"/>
      <c r="BL401" s="179"/>
      <c r="BM401" s="179"/>
      <c r="BP401" s="179"/>
      <c r="BQ401" s="179"/>
      <c r="BT401" s="179"/>
      <c r="BU401" s="179"/>
      <c r="BX401" s="179"/>
      <c r="BY401" s="179"/>
      <c r="CB401" s="179"/>
      <c r="CC401" s="179"/>
      <c r="CF401" s="179"/>
      <c r="CG401" s="179"/>
      <c r="CJ401" s="179"/>
      <c r="CK401" s="179"/>
      <c r="CN401" s="179"/>
      <c r="CO401" s="179"/>
      <c r="CR401" s="179"/>
      <c r="CS401" s="179"/>
      <c r="CV401" s="179"/>
      <c r="CW401" s="179"/>
      <c r="CX401" s="156"/>
      <c r="CY401" s="156"/>
      <c r="CZ401" s="156"/>
      <c r="DA401" s="156"/>
      <c r="DB401" s="156"/>
      <c r="DC401" s="156"/>
      <c r="DD401" s="156"/>
    </row>
    <row r="402" spans="1:108" s="243" customFormat="1" x14ac:dyDescent="0.2">
      <c r="A402" s="179"/>
      <c r="B402" s="179"/>
      <c r="C402" s="179"/>
      <c r="D402" s="179"/>
      <c r="E402" s="242"/>
      <c r="F402" s="179"/>
      <c r="G402" s="179"/>
      <c r="H402" s="179"/>
      <c r="I402" s="179"/>
      <c r="J402" s="179"/>
      <c r="K402" s="179"/>
      <c r="L402" s="179"/>
      <c r="M402" s="179"/>
      <c r="N402" s="179"/>
      <c r="O402" s="179"/>
      <c r="P402" s="179"/>
      <c r="Q402" s="179"/>
      <c r="R402" s="179"/>
      <c r="S402" s="179"/>
      <c r="T402" s="179"/>
      <c r="U402" s="179"/>
      <c r="V402" s="179"/>
      <c r="W402" s="179"/>
      <c r="X402" s="179"/>
      <c r="Y402" s="179"/>
      <c r="Z402" s="179"/>
      <c r="AB402" s="179"/>
      <c r="AC402" s="179"/>
      <c r="AF402" s="179"/>
      <c r="AG402" s="179"/>
      <c r="AJ402" s="179"/>
      <c r="AK402" s="179"/>
      <c r="AN402" s="179"/>
      <c r="AO402" s="179"/>
      <c r="AR402" s="179"/>
      <c r="AS402" s="179"/>
      <c r="AV402" s="179"/>
      <c r="AW402" s="179"/>
      <c r="AZ402" s="179"/>
      <c r="BA402" s="179"/>
      <c r="BD402" s="179"/>
      <c r="BE402" s="179"/>
      <c r="BH402" s="179"/>
      <c r="BI402" s="179"/>
      <c r="BL402" s="179"/>
      <c r="BM402" s="179"/>
      <c r="BP402" s="179"/>
      <c r="BQ402" s="179"/>
      <c r="BT402" s="179"/>
      <c r="BU402" s="179"/>
      <c r="BX402" s="179"/>
      <c r="BY402" s="179"/>
      <c r="CB402" s="179"/>
      <c r="CC402" s="179"/>
      <c r="CF402" s="179"/>
      <c r="CG402" s="179"/>
      <c r="CJ402" s="179"/>
      <c r="CK402" s="179"/>
      <c r="CN402" s="179"/>
      <c r="CO402" s="179"/>
      <c r="CR402" s="179"/>
      <c r="CS402" s="179"/>
      <c r="CV402" s="179"/>
      <c r="CW402" s="179"/>
      <c r="CX402" s="156"/>
      <c r="CY402" s="156"/>
      <c r="CZ402" s="156"/>
      <c r="DA402" s="156"/>
      <c r="DB402" s="156"/>
      <c r="DC402" s="156"/>
      <c r="DD402" s="156"/>
    </row>
    <row r="403" spans="1:108" s="243" customFormat="1" x14ac:dyDescent="0.2">
      <c r="A403" s="179"/>
      <c r="B403" s="179"/>
      <c r="C403" s="179"/>
      <c r="D403" s="179"/>
      <c r="E403" s="242"/>
      <c r="F403" s="179"/>
      <c r="G403" s="179"/>
      <c r="H403" s="179"/>
      <c r="I403" s="179"/>
      <c r="J403" s="179"/>
      <c r="K403" s="179"/>
      <c r="L403" s="179"/>
      <c r="M403" s="179"/>
      <c r="N403" s="179"/>
      <c r="O403" s="179"/>
      <c r="P403" s="179"/>
      <c r="Q403" s="179"/>
      <c r="R403" s="179"/>
      <c r="S403" s="179"/>
      <c r="T403" s="179"/>
      <c r="U403" s="179"/>
      <c r="V403" s="179"/>
      <c r="W403" s="179"/>
      <c r="X403" s="179"/>
      <c r="Y403" s="179"/>
      <c r="Z403" s="179"/>
      <c r="AB403" s="179"/>
      <c r="AC403" s="179"/>
      <c r="AF403" s="179"/>
      <c r="AG403" s="179"/>
      <c r="AJ403" s="179"/>
      <c r="AK403" s="179"/>
      <c r="AN403" s="179"/>
      <c r="AO403" s="179"/>
      <c r="AR403" s="179"/>
      <c r="AS403" s="179"/>
      <c r="AV403" s="179"/>
      <c r="AW403" s="179"/>
      <c r="AZ403" s="179"/>
      <c r="BA403" s="179"/>
      <c r="BD403" s="179"/>
      <c r="BE403" s="179"/>
      <c r="BH403" s="179"/>
      <c r="BI403" s="179"/>
      <c r="BL403" s="179"/>
      <c r="BM403" s="179"/>
      <c r="BP403" s="179"/>
      <c r="BQ403" s="179"/>
      <c r="BT403" s="179"/>
      <c r="BU403" s="179"/>
      <c r="BX403" s="179"/>
      <c r="BY403" s="179"/>
      <c r="CB403" s="179"/>
      <c r="CC403" s="179"/>
      <c r="CF403" s="179"/>
      <c r="CG403" s="179"/>
      <c r="CJ403" s="179"/>
      <c r="CK403" s="179"/>
      <c r="CN403" s="179"/>
      <c r="CO403" s="179"/>
      <c r="CR403" s="179"/>
      <c r="CS403" s="179"/>
      <c r="CV403" s="179"/>
      <c r="CW403" s="179"/>
      <c r="CX403" s="156"/>
      <c r="CY403" s="156"/>
      <c r="CZ403" s="156"/>
      <c r="DA403" s="156"/>
      <c r="DB403" s="156"/>
      <c r="DC403" s="156"/>
      <c r="DD403" s="156"/>
    </row>
    <row r="404" spans="1:108" s="243" customFormat="1" x14ac:dyDescent="0.2">
      <c r="A404" s="179"/>
      <c r="B404" s="179"/>
      <c r="C404" s="179"/>
      <c r="D404" s="179"/>
      <c r="E404" s="242"/>
      <c r="F404" s="179"/>
      <c r="G404" s="179"/>
      <c r="H404" s="179"/>
      <c r="I404" s="179"/>
      <c r="J404" s="179"/>
      <c r="K404" s="179"/>
      <c r="L404" s="179"/>
      <c r="M404" s="179"/>
      <c r="N404" s="179"/>
      <c r="O404" s="179"/>
      <c r="P404" s="179"/>
      <c r="Q404" s="179"/>
      <c r="R404" s="179"/>
      <c r="S404" s="179"/>
      <c r="T404" s="179"/>
      <c r="U404" s="179"/>
      <c r="V404" s="179"/>
      <c r="W404" s="179"/>
      <c r="X404" s="179"/>
      <c r="Y404" s="179"/>
      <c r="Z404" s="179"/>
      <c r="AB404" s="179"/>
      <c r="AC404" s="179"/>
      <c r="AF404" s="179"/>
      <c r="AG404" s="179"/>
      <c r="AJ404" s="179"/>
      <c r="AK404" s="179"/>
      <c r="AN404" s="179"/>
      <c r="AO404" s="179"/>
      <c r="AR404" s="179"/>
      <c r="AS404" s="179"/>
      <c r="AV404" s="179"/>
      <c r="AW404" s="179"/>
      <c r="AZ404" s="179"/>
      <c r="BA404" s="179"/>
      <c r="BD404" s="179"/>
      <c r="BE404" s="179"/>
      <c r="BH404" s="179"/>
      <c r="BI404" s="179"/>
      <c r="BL404" s="179"/>
      <c r="BM404" s="179"/>
      <c r="BP404" s="179"/>
      <c r="BQ404" s="179"/>
      <c r="BT404" s="179"/>
      <c r="BU404" s="179"/>
      <c r="BX404" s="179"/>
      <c r="BY404" s="179"/>
      <c r="CB404" s="179"/>
      <c r="CC404" s="179"/>
      <c r="CF404" s="179"/>
      <c r="CG404" s="179"/>
      <c r="CJ404" s="179"/>
      <c r="CK404" s="179"/>
      <c r="CN404" s="179"/>
      <c r="CO404" s="179"/>
      <c r="CR404" s="179"/>
      <c r="CS404" s="179"/>
      <c r="CV404" s="179"/>
      <c r="CW404" s="179"/>
      <c r="CX404" s="156"/>
      <c r="CY404" s="156"/>
      <c r="CZ404" s="156"/>
      <c r="DA404" s="156"/>
      <c r="DB404" s="156"/>
      <c r="DC404" s="156"/>
      <c r="DD404" s="156"/>
    </row>
    <row r="405" spans="1:108" s="243" customFormat="1" x14ac:dyDescent="0.2">
      <c r="A405" s="179"/>
      <c r="B405" s="179"/>
      <c r="C405" s="179"/>
      <c r="D405" s="179"/>
      <c r="E405" s="242"/>
      <c r="F405" s="179"/>
      <c r="G405" s="179"/>
      <c r="H405" s="179"/>
      <c r="I405" s="179"/>
      <c r="J405" s="179"/>
      <c r="K405" s="179"/>
      <c r="L405" s="179"/>
      <c r="M405" s="179"/>
      <c r="N405" s="179"/>
      <c r="O405" s="179"/>
      <c r="P405" s="179"/>
      <c r="Q405" s="179"/>
      <c r="R405" s="179"/>
      <c r="S405" s="179"/>
      <c r="T405" s="179"/>
      <c r="U405" s="179"/>
      <c r="V405" s="179"/>
      <c r="W405" s="179"/>
      <c r="X405" s="179"/>
      <c r="Y405" s="179"/>
      <c r="Z405" s="179"/>
      <c r="AB405" s="179"/>
      <c r="AC405" s="179"/>
      <c r="AF405" s="179"/>
      <c r="AG405" s="179"/>
      <c r="AJ405" s="179"/>
      <c r="AK405" s="179"/>
      <c r="AN405" s="179"/>
      <c r="AO405" s="179"/>
      <c r="AR405" s="179"/>
      <c r="AS405" s="179"/>
      <c r="AV405" s="179"/>
      <c r="AW405" s="179"/>
      <c r="AZ405" s="179"/>
      <c r="BA405" s="179"/>
      <c r="BD405" s="179"/>
      <c r="BE405" s="179"/>
      <c r="BH405" s="179"/>
      <c r="BI405" s="179"/>
      <c r="BL405" s="179"/>
      <c r="BM405" s="179"/>
      <c r="BP405" s="179"/>
      <c r="BQ405" s="179"/>
      <c r="BT405" s="179"/>
      <c r="BU405" s="179"/>
      <c r="BX405" s="179"/>
      <c r="BY405" s="179"/>
      <c r="CB405" s="179"/>
      <c r="CC405" s="179"/>
      <c r="CF405" s="179"/>
      <c r="CG405" s="179"/>
      <c r="CJ405" s="179"/>
      <c r="CK405" s="179"/>
      <c r="CN405" s="179"/>
      <c r="CO405" s="179"/>
      <c r="CR405" s="179"/>
      <c r="CS405" s="179"/>
      <c r="CV405" s="179"/>
      <c r="CW405" s="179"/>
      <c r="CX405" s="156"/>
      <c r="CY405" s="156"/>
      <c r="CZ405" s="156"/>
      <c r="DA405" s="156"/>
      <c r="DB405" s="156"/>
      <c r="DC405" s="156"/>
      <c r="DD405" s="156"/>
    </row>
    <row r="406" spans="1:108" s="243" customFormat="1" x14ac:dyDescent="0.2">
      <c r="A406" s="179"/>
      <c r="B406" s="179"/>
      <c r="C406" s="179"/>
      <c r="D406" s="179"/>
      <c r="E406" s="242"/>
      <c r="F406" s="179"/>
      <c r="G406" s="179"/>
      <c r="H406" s="179"/>
      <c r="I406" s="179"/>
      <c r="J406" s="179"/>
      <c r="K406" s="179"/>
      <c r="L406" s="179"/>
      <c r="M406" s="179"/>
      <c r="N406" s="179"/>
      <c r="O406" s="179"/>
      <c r="P406" s="179"/>
      <c r="Q406" s="179"/>
      <c r="R406" s="179"/>
      <c r="S406" s="179"/>
      <c r="T406" s="179"/>
      <c r="U406" s="179"/>
      <c r="V406" s="179"/>
      <c r="W406" s="179"/>
      <c r="X406" s="179"/>
      <c r="Y406" s="179"/>
      <c r="Z406" s="179"/>
      <c r="AB406" s="179"/>
      <c r="AC406" s="179"/>
      <c r="AF406" s="179"/>
      <c r="AG406" s="179"/>
      <c r="AJ406" s="179"/>
      <c r="AK406" s="179"/>
      <c r="AN406" s="179"/>
      <c r="AO406" s="179"/>
      <c r="AR406" s="179"/>
      <c r="AS406" s="179"/>
      <c r="AV406" s="179"/>
      <c r="AW406" s="179"/>
      <c r="AZ406" s="179"/>
      <c r="BA406" s="179"/>
      <c r="BD406" s="179"/>
      <c r="BE406" s="179"/>
      <c r="BH406" s="179"/>
      <c r="BI406" s="179"/>
      <c r="BL406" s="179"/>
      <c r="BM406" s="179"/>
      <c r="BP406" s="179"/>
      <c r="BQ406" s="179"/>
      <c r="BT406" s="179"/>
      <c r="BU406" s="179"/>
      <c r="BX406" s="179"/>
      <c r="BY406" s="179"/>
      <c r="CB406" s="179"/>
      <c r="CC406" s="179"/>
      <c r="CF406" s="179"/>
      <c r="CG406" s="179"/>
      <c r="CJ406" s="179"/>
      <c r="CK406" s="179"/>
      <c r="CN406" s="179"/>
      <c r="CO406" s="179"/>
      <c r="CR406" s="179"/>
      <c r="CS406" s="179"/>
      <c r="CV406" s="179"/>
      <c r="CW406" s="179"/>
      <c r="CX406" s="156"/>
      <c r="CY406" s="156"/>
      <c r="CZ406" s="156"/>
      <c r="DA406" s="156"/>
      <c r="DB406" s="156"/>
      <c r="DC406" s="156"/>
      <c r="DD406" s="156"/>
    </row>
    <row r="407" spans="1:108" s="243" customFormat="1" x14ac:dyDescent="0.2">
      <c r="A407" s="179"/>
      <c r="B407" s="179"/>
      <c r="C407" s="179"/>
      <c r="D407" s="179"/>
      <c r="E407" s="242"/>
      <c r="F407" s="179"/>
      <c r="G407" s="179"/>
      <c r="H407" s="179"/>
      <c r="I407" s="179"/>
      <c r="J407" s="179"/>
      <c r="K407" s="179"/>
      <c r="L407" s="179"/>
      <c r="M407" s="179"/>
      <c r="N407" s="179"/>
      <c r="O407" s="179"/>
      <c r="P407" s="179"/>
      <c r="Q407" s="179"/>
      <c r="R407" s="179"/>
      <c r="S407" s="179"/>
      <c r="T407" s="179"/>
      <c r="U407" s="179"/>
      <c r="V407" s="179"/>
      <c r="W407" s="179"/>
      <c r="X407" s="179"/>
      <c r="Y407" s="179"/>
      <c r="Z407" s="179"/>
      <c r="AB407" s="179"/>
      <c r="AC407" s="179"/>
      <c r="AF407" s="179"/>
      <c r="AG407" s="179"/>
      <c r="AJ407" s="179"/>
      <c r="AK407" s="179"/>
      <c r="AN407" s="179"/>
      <c r="AO407" s="179"/>
      <c r="AR407" s="179"/>
      <c r="AS407" s="179"/>
      <c r="AV407" s="179"/>
      <c r="AW407" s="179"/>
      <c r="AZ407" s="179"/>
      <c r="BA407" s="179"/>
      <c r="BD407" s="179"/>
      <c r="BE407" s="179"/>
      <c r="BH407" s="179"/>
      <c r="BI407" s="179"/>
      <c r="BL407" s="179"/>
      <c r="BM407" s="179"/>
      <c r="BP407" s="179"/>
      <c r="BQ407" s="179"/>
      <c r="BT407" s="179"/>
      <c r="BU407" s="179"/>
      <c r="BX407" s="179"/>
      <c r="BY407" s="179"/>
      <c r="CB407" s="179"/>
      <c r="CC407" s="179"/>
      <c r="CF407" s="179"/>
      <c r="CG407" s="179"/>
      <c r="CJ407" s="179"/>
      <c r="CK407" s="179"/>
      <c r="CN407" s="179"/>
      <c r="CO407" s="179"/>
      <c r="CR407" s="179"/>
      <c r="CS407" s="179"/>
      <c r="CV407" s="179"/>
      <c r="CW407" s="179"/>
      <c r="CX407" s="156"/>
      <c r="CY407" s="156"/>
      <c r="CZ407" s="156"/>
      <c r="DA407" s="156"/>
      <c r="DB407" s="156"/>
      <c r="DC407" s="156"/>
      <c r="DD407" s="156"/>
    </row>
    <row r="408" spans="1:108" s="243" customFormat="1" x14ac:dyDescent="0.2">
      <c r="A408" s="179"/>
      <c r="B408" s="179"/>
      <c r="C408" s="179"/>
      <c r="D408" s="179"/>
      <c r="E408" s="242"/>
      <c r="F408" s="179"/>
      <c r="G408" s="179"/>
      <c r="H408" s="179"/>
      <c r="I408" s="179"/>
      <c r="J408" s="179"/>
      <c r="K408" s="179"/>
      <c r="L408" s="179"/>
      <c r="M408" s="179"/>
      <c r="N408" s="179"/>
      <c r="O408" s="179"/>
      <c r="P408" s="179"/>
      <c r="Q408" s="179"/>
      <c r="R408" s="179"/>
      <c r="S408" s="179"/>
      <c r="T408" s="179"/>
      <c r="U408" s="179"/>
      <c r="V408" s="179"/>
      <c r="W408" s="179"/>
      <c r="X408" s="179"/>
      <c r="Y408" s="179"/>
      <c r="Z408" s="179"/>
      <c r="AB408" s="179"/>
      <c r="AC408" s="179"/>
      <c r="AF408" s="179"/>
      <c r="AG408" s="179"/>
      <c r="AJ408" s="179"/>
      <c r="AK408" s="179"/>
      <c r="AN408" s="179"/>
      <c r="AO408" s="179"/>
      <c r="AR408" s="179"/>
      <c r="AS408" s="179"/>
      <c r="AV408" s="179"/>
      <c r="AW408" s="179"/>
      <c r="AZ408" s="179"/>
      <c r="BA408" s="179"/>
      <c r="BD408" s="179"/>
      <c r="BE408" s="179"/>
      <c r="BH408" s="179"/>
      <c r="BI408" s="179"/>
      <c r="BL408" s="179"/>
      <c r="BM408" s="179"/>
      <c r="BP408" s="179"/>
      <c r="BQ408" s="179"/>
      <c r="BT408" s="179"/>
      <c r="BU408" s="179"/>
      <c r="BX408" s="179"/>
      <c r="BY408" s="179"/>
      <c r="CB408" s="179"/>
      <c r="CC408" s="179"/>
      <c r="CF408" s="179"/>
      <c r="CG408" s="179"/>
      <c r="CJ408" s="179"/>
      <c r="CK408" s="179"/>
      <c r="CN408" s="179"/>
      <c r="CO408" s="179"/>
      <c r="CR408" s="179"/>
      <c r="CS408" s="179"/>
      <c r="CV408" s="179"/>
      <c r="CW408" s="179"/>
      <c r="CX408" s="156"/>
      <c r="CY408" s="156"/>
      <c r="CZ408" s="156"/>
      <c r="DA408" s="156"/>
      <c r="DB408" s="156"/>
      <c r="DC408" s="156"/>
      <c r="DD408" s="156"/>
    </row>
    <row r="409" spans="1:108" s="243" customFormat="1" x14ac:dyDescent="0.2">
      <c r="A409" s="179"/>
      <c r="B409" s="179"/>
      <c r="C409" s="179"/>
      <c r="D409" s="179"/>
      <c r="E409" s="242"/>
      <c r="F409" s="179"/>
      <c r="G409" s="179"/>
      <c r="H409" s="179"/>
      <c r="I409" s="179"/>
      <c r="J409" s="179"/>
      <c r="K409" s="179"/>
      <c r="L409" s="179"/>
      <c r="M409" s="179"/>
      <c r="N409" s="179"/>
      <c r="O409" s="179"/>
      <c r="P409" s="179"/>
      <c r="Q409" s="179"/>
      <c r="R409" s="179"/>
      <c r="S409" s="179"/>
      <c r="T409" s="179"/>
      <c r="U409" s="179"/>
      <c r="V409" s="179"/>
      <c r="W409" s="179"/>
      <c r="X409" s="179"/>
      <c r="Y409" s="179"/>
      <c r="Z409" s="179"/>
      <c r="AB409" s="179"/>
      <c r="AC409" s="179"/>
      <c r="AF409" s="179"/>
      <c r="AG409" s="179"/>
      <c r="AJ409" s="179"/>
      <c r="AK409" s="179"/>
      <c r="AN409" s="179"/>
      <c r="AO409" s="179"/>
      <c r="AR409" s="179"/>
      <c r="AS409" s="179"/>
      <c r="AV409" s="179"/>
      <c r="AW409" s="179"/>
      <c r="AZ409" s="179"/>
      <c r="BA409" s="179"/>
      <c r="BD409" s="179"/>
      <c r="BE409" s="179"/>
      <c r="BH409" s="179"/>
      <c r="BI409" s="179"/>
      <c r="BL409" s="179"/>
      <c r="BM409" s="179"/>
      <c r="BP409" s="179"/>
      <c r="BQ409" s="179"/>
      <c r="BT409" s="179"/>
      <c r="BU409" s="179"/>
      <c r="BX409" s="179"/>
      <c r="BY409" s="179"/>
      <c r="CB409" s="179"/>
      <c r="CC409" s="179"/>
      <c r="CF409" s="179"/>
      <c r="CG409" s="179"/>
      <c r="CJ409" s="179"/>
      <c r="CK409" s="179"/>
      <c r="CN409" s="179"/>
      <c r="CO409" s="179"/>
      <c r="CR409" s="179"/>
      <c r="CS409" s="179"/>
      <c r="CV409" s="179"/>
      <c r="CW409" s="179"/>
      <c r="CX409" s="156"/>
      <c r="CY409" s="156"/>
      <c r="CZ409" s="156"/>
      <c r="DA409" s="156"/>
      <c r="DB409" s="156"/>
      <c r="DC409" s="156"/>
      <c r="DD409" s="156"/>
    </row>
    <row r="410" spans="1:108" s="243" customFormat="1" x14ac:dyDescent="0.2">
      <c r="A410" s="179"/>
      <c r="B410" s="179"/>
      <c r="C410" s="179"/>
      <c r="D410" s="179"/>
      <c r="E410" s="242"/>
      <c r="F410" s="179"/>
      <c r="G410" s="179"/>
      <c r="H410" s="179"/>
      <c r="I410" s="179"/>
      <c r="J410" s="179"/>
      <c r="K410" s="179"/>
      <c r="L410" s="179"/>
      <c r="M410" s="179"/>
      <c r="N410" s="179"/>
      <c r="O410" s="179"/>
      <c r="P410" s="179"/>
      <c r="Q410" s="179"/>
      <c r="R410" s="179"/>
      <c r="S410" s="179"/>
      <c r="T410" s="179"/>
      <c r="U410" s="179"/>
      <c r="V410" s="179"/>
      <c r="W410" s="179"/>
      <c r="X410" s="179"/>
      <c r="Y410" s="179"/>
      <c r="Z410" s="179"/>
      <c r="AB410" s="179"/>
      <c r="AC410" s="179"/>
      <c r="AF410" s="179"/>
      <c r="AG410" s="179"/>
      <c r="AJ410" s="179"/>
      <c r="AK410" s="179"/>
      <c r="AN410" s="179"/>
      <c r="AO410" s="179"/>
      <c r="AR410" s="179"/>
      <c r="AS410" s="179"/>
      <c r="AV410" s="179"/>
      <c r="AW410" s="179"/>
      <c r="AZ410" s="179"/>
      <c r="BA410" s="179"/>
      <c r="BD410" s="179"/>
      <c r="BE410" s="179"/>
      <c r="BH410" s="179"/>
      <c r="BI410" s="179"/>
      <c r="BL410" s="179"/>
      <c r="BM410" s="179"/>
      <c r="BP410" s="179"/>
      <c r="BQ410" s="179"/>
      <c r="BT410" s="179"/>
      <c r="BU410" s="179"/>
      <c r="BX410" s="179"/>
      <c r="BY410" s="179"/>
      <c r="CB410" s="179"/>
      <c r="CC410" s="179"/>
      <c r="CF410" s="179"/>
      <c r="CG410" s="179"/>
      <c r="CJ410" s="179"/>
      <c r="CK410" s="179"/>
      <c r="CN410" s="179"/>
      <c r="CO410" s="179"/>
      <c r="CR410" s="179"/>
      <c r="CS410" s="179"/>
      <c r="CV410" s="179"/>
      <c r="CW410" s="179"/>
      <c r="CX410" s="156"/>
      <c r="CY410" s="156"/>
      <c r="CZ410" s="156"/>
      <c r="DA410" s="156"/>
      <c r="DB410" s="156"/>
      <c r="DC410" s="156"/>
      <c r="DD410" s="156"/>
    </row>
    <row r="411" spans="1:108" s="243" customFormat="1" x14ac:dyDescent="0.2">
      <c r="A411" s="179"/>
      <c r="B411" s="179"/>
      <c r="C411" s="179"/>
      <c r="D411" s="179"/>
      <c r="E411" s="242"/>
      <c r="F411" s="179"/>
      <c r="G411" s="179"/>
      <c r="H411" s="179"/>
      <c r="I411" s="179"/>
      <c r="J411" s="179"/>
      <c r="K411" s="179"/>
      <c r="L411" s="179"/>
      <c r="M411" s="179"/>
      <c r="N411" s="179"/>
      <c r="O411" s="179"/>
      <c r="P411" s="179"/>
      <c r="Q411" s="179"/>
      <c r="R411" s="179"/>
      <c r="S411" s="179"/>
      <c r="T411" s="179"/>
      <c r="U411" s="179"/>
      <c r="V411" s="179"/>
      <c r="W411" s="179"/>
      <c r="X411" s="179"/>
      <c r="Y411" s="179"/>
      <c r="Z411" s="179"/>
      <c r="AB411" s="179"/>
      <c r="AC411" s="179"/>
      <c r="AF411" s="179"/>
      <c r="AG411" s="179"/>
      <c r="AJ411" s="179"/>
      <c r="AK411" s="179"/>
      <c r="AN411" s="179"/>
      <c r="AO411" s="179"/>
      <c r="AR411" s="179"/>
      <c r="AS411" s="179"/>
      <c r="AV411" s="179"/>
      <c r="AW411" s="179"/>
      <c r="AZ411" s="179"/>
      <c r="BA411" s="179"/>
      <c r="BD411" s="179"/>
      <c r="BE411" s="179"/>
      <c r="BH411" s="179"/>
      <c r="BI411" s="179"/>
      <c r="BL411" s="179"/>
      <c r="BM411" s="179"/>
      <c r="BP411" s="179"/>
      <c r="BQ411" s="179"/>
      <c r="BT411" s="179"/>
      <c r="BU411" s="179"/>
      <c r="BX411" s="179"/>
      <c r="BY411" s="179"/>
      <c r="CB411" s="179"/>
      <c r="CC411" s="179"/>
      <c r="CF411" s="179"/>
      <c r="CG411" s="179"/>
      <c r="CJ411" s="179"/>
      <c r="CK411" s="179"/>
      <c r="CN411" s="179"/>
      <c r="CO411" s="179"/>
      <c r="CR411" s="179"/>
      <c r="CS411" s="179"/>
      <c r="CV411" s="179"/>
      <c r="CW411" s="179"/>
      <c r="CX411" s="156"/>
      <c r="CY411" s="156"/>
      <c r="CZ411" s="156"/>
      <c r="DA411" s="156"/>
      <c r="DB411" s="156"/>
      <c r="DC411" s="156"/>
      <c r="DD411" s="156"/>
    </row>
    <row r="412" spans="1:108" s="243" customFormat="1" x14ac:dyDescent="0.2">
      <c r="A412" s="179"/>
      <c r="B412" s="179"/>
      <c r="C412" s="179"/>
      <c r="D412" s="179"/>
      <c r="E412" s="242"/>
      <c r="F412" s="179"/>
      <c r="G412" s="179"/>
      <c r="H412" s="179"/>
      <c r="I412" s="179"/>
      <c r="J412" s="179"/>
      <c r="K412" s="179"/>
      <c r="L412" s="179"/>
      <c r="M412" s="179"/>
      <c r="N412" s="179"/>
      <c r="O412" s="179"/>
      <c r="P412" s="179"/>
      <c r="Q412" s="179"/>
      <c r="R412" s="179"/>
      <c r="S412" s="179"/>
      <c r="T412" s="179"/>
      <c r="U412" s="179"/>
      <c r="V412" s="179"/>
      <c r="W412" s="179"/>
      <c r="X412" s="179"/>
      <c r="Y412" s="179"/>
      <c r="Z412" s="179"/>
      <c r="AB412" s="179"/>
      <c r="AC412" s="179"/>
      <c r="AF412" s="179"/>
      <c r="AG412" s="179"/>
      <c r="AJ412" s="179"/>
      <c r="AK412" s="179"/>
      <c r="AN412" s="179"/>
      <c r="AO412" s="179"/>
      <c r="AR412" s="179"/>
      <c r="AS412" s="179"/>
      <c r="AV412" s="179"/>
      <c r="AW412" s="179"/>
      <c r="AZ412" s="179"/>
      <c r="BA412" s="179"/>
      <c r="BD412" s="179"/>
      <c r="BE412" s="179"/>
      <c r="BH412" s="179"/>
      <c r="BI412" s="179"/>
      <c r="BL412" s="179"/>
      <c r="BM412" s="179"/>
      <c r="BP412" s="179"/>
      <c r="BQ412" s="179"/>
      <c r="BT412" s="179"/>
      <c r="BU412" s="179"/>
      <c r="BX412" s="179"/>
      <c r="BY412" s="179"/>
      <c r="CB412" s="179"/>
      <c r="CC412" s="179"/>
      <c r="CF412" s="179"/>
      <c r="CG412" s="179"/>
      <c r="CJ412" s="179"/>
      <c r="CK412" s="179"/>
      <c r="CN412" s="179"/>
      <c r="CO412" s="179"/>
      <c r="CR412" s="179"/>
      <c r="CS412" s="179"/>
      <c r="CV412" s="179"/>
      <c r="CW412" s="179"/>
      <c r="CX412" s="156"/>
      <c r="CY412" s="156"/>
      <c r="CZ412" s="156"/>
      <c r="DA412" s="156"/>
      <c r="DB412" s="156"/>
      <c r="DC412" s="156"/>
      <c r="DD412" s="156"/>
    </row>
    <row r="413" spans="1:108" s="243" customFormat="1" x14ac:dyDescent="0.2">
      <c r="A413" s="179"/>
      <c r="B413" s="179"/>
      <c r="C413" s="179"/>
      <c r="D413" s="179"/>
      <c r="E413" s="242"/>
      <c r="F413" s="179"/>
      <c r="G413" s="179"/>
      <c r="H413" s="179"/>
      <c r="I413" s="179"/>
      <c r="J413" s="179"/>
      <c r="K413" s="179"/>
      <c r="L413" s="179"/>
      <c r="M413" s="179"/>
      <c r="N413" s="179"/>
      <c r="O413" s="179"/>
      <c r="P413" s="179"/>
      <c r="Q413" s="179"/>
      <c r="R413" s="179"/>
      <c r="S413" s="179"/>
      <c r="T413" s="179"/>
      <c r="U413" s="179"/>
      <c r="V413" s="179"/>
      <c r="W413" s="179"/>
      <c r="X413" s="179"/>
      <c r="Y413" s="179"/>
      <c r="Z413" s="179"/>
      <c r="AB413" s="179"/>
      <c r="AC413" s="179"/>
      <c r="AF413" s="179"/>
      <c r="AG413" s="179"/>
      <c r="AJ413" s="179"/>
      <c r="AK413" s="179"/>
      <c r="AN413" s="179"/>
      <c r="AO413" s="179"/>
      <c r="AR413" s="179"/>
      <c r="AS413" s="179"/>
      <c r="AV413" s="179"/>
      <c r="AW413" s="179"/>
      <c r="AZ413" s="179"/>
      <c r="BA413" s="179"/>
      <c r="BD413" s="179"/>
      <c r="BE413" s="179"/>
      <c r="BH413" s="179"/>
      <c r="BI413" s="179"/>
      <c r="BL413" s="179"/>
      <c r="BM413" s="179"/>
      <c r="BP413" s="179"/>
      <c r="BQ413" s="179"/>
      <c r="BT413" s="179"/>
      <c r="BU413" s="179"/>
      <c r="BX413" s="179"/>
      <c r="BY413" s="179"/>
      <c r="CB413" s="179"/>
      <c r="CC413" s="179"/>
      <c r="CF413" s="179"/>
      <c r="CG413" s="179"/>
      <c r="CJ413" s="179"/>
      <c r="CK413" s="179"/>
      <c r="CN413" s="179"/>
      <c r="CO413" s="179"/>
      <c r="CR413" s="179"/>
      <c r="CS413" s="179"/>
      <c r="CV413" s="179"/>
      <c r="CW413" s="179"/>
      <c r="CX413" s="156"/>
      <c r="CY413" s="156"/>
      <c r="CZ413" s="156"/>
      <c r="DA413" s="156"/>
      <c r="DB413" s="156"/>
      <c r="DC413" s="156"/>
      <c r="DD413" s="156"/>
    </row>
    <row r="414" spans="1:108" s="243" customFormat="1" x14ac:dyDescent="0.2">
      <c r="A414" s="179"/>
      <c r="B414" s="179"/>
      <c r="C414" s="179"/>
      <c r="D414" s="179"/>
      <c r="E414" s="242"/>
      <c r="F414" s="179"/>
      <c r="G414" s="179"/>
      <c r="H414" s="179"/>
      <c r="I414" s="179"/>
      <c r="J414" s="179"/>
      <c r="K414" s="179"/>
      <c r="L414" s="179"/>
      <c r="M414" s="179"/>
      <c r="N414" s="179"/>
      <c r="O414" s="179"/>
      <c r="P414" s="179"/>
      <c r="Q414" s="179"/>
      <c r="R414" s="179"/>
      <c r="S414" s="179"/>
      <c r="T414" s="179"/>
      <c r="U414" s="179"/>
      <c r="V414" s="179"/>
      <c r="W414" s="179"/>
      <c r="X414" s="179"/>
      <c r="Y414" s="179"/>
      <c r="Z414" s="179"/>
      <c r="AB414" s="179"/>
      <c r="AC414" s="179"/>
      <c r="AF414" s="179"/>
      <c r="AG414" s="179"/>
      <c r="AJ414" s="179"/>
      <c r="AK414" s="179"/>
      <c r="AN414" s="179"/>
      <c r="AO414" s="179"/>
      <c r="AR414" s="179"/>
      <c r="AS414" s="179"/>
      <c r="AV414" s="179"/>
      <c r="AW414" s="179"/>
      <c r="AZ414" s="179"/>
      <c r="BA414" s="179"/>
      <c r="BD414" s="179"/>
      <c r="BE414" s="179"/>
      <c r="BH414" s="179"/>
      <c r="BI414" s="179"/>
      <c r="BL414" s="179"/>
      <c r="BM414" s="179"/>
      <c r="BP414" s="179"/>
      <c r="BQ414" s="179"/>
      <c r="BT414" s="179"/>
      <c r="BU414" s="179"/>
      <c r="BX414" s="179"/>
      <c r="BY414" s="179"/>
      <c r="CB414" s="179"/>
      <c r="CC414" s="179"/>
      <c r="CF414" s="179"/>
      <c r="CG414" s="179"/>
      <c r="CJ414" s="179"/>
      <c r="CK414" s="179"/>
      <c r="CN414" s="179"/>
      <c r="CO414" s="179"/>
      <c r="CR414" s="179"/>
      <c r="CS414" s="179"/>
      <c r="CV414" s="179"/>
      <c r="CW414" s="179"/>
      <c r="CX414" s="156"/>
      <c r="CY414" s="156"/>
      <c r="CZ414" s="156"/>
      <c r="DA414" s="156"/>
      <c r="DB414" s="156"/>
      <c r="DC414" s="156"/>
      <c r="DD414" s="156"/>
    </row>
    <row r="415" spans="1:108" s="243" customFormat="1" x14ac:dyDescent="0.2">
      <c r="A415" s="179"/>
      <c r="B415" s="179"/>
      <c r="C415" s="179"/>
      <c r="D415" s="179"/>
      <c r="E415" s="242"/>
      <c r="F415" s="179"/>
      <c r="G415" s="179"/>
      <c r="H415" s="179"/>
      <c r="I415" s="179"/>
      <c r="J415" s="179"/>
      <c r="K415" s="179"/>
      <c r="L415" s="179"/>
      <c r="M415" s="179"/>
      <c r="N415" s="179"/>
      <c r="O415" s="179"/>
      <c r="P415" s="179"/>
      <c r="Q415" s="179"/>
      <c r="R415" s="179"/>
      <c r="S415" s="179"/>
      <c r="T415" s="179"/>
      <c r="U415" s="179"/>
      <c r="V415" s="179"/>
      <c r="W415" s="179"/>
      <c r="X415" s="179"/>
      <c r="Y415" s="179"/>
      <c r="Z415" s="179"/>
      <c r="AB415" s="179"/>
      <c r="AC415" s="179"/>
      <c r="AF415" s="179"/>
      <c r="AG415" s="179"/>
      <c r="AJ415" s="179"/>
      <c r="AK415" s="179"/>
      <c r="AN415" s="179"/>
      <c r="AO415" s="179"/>
      <c r="AR415" s="179"/>
      <c r="AS415" s="179"/>
      <c r="AV415" s="179"/>
      <c r="AW415" s="179"/>
      <c r="AZ415" s="179"/>
      <c r="BA415" s="179"/>
      <c r="BD415" s="179"/>
      <c r="BE415" s="179"/>
      <c r="BH415" s="179"/>
      <c r="BI415" s="179"/>
      <c r="BL415" s="179"/>
      <c r="BM415" s="179"/>
      <c r="BP415" s="179"/>
      <c r="BQ415" s="179"/>
      <c r="BT415" s="179"/>
      <c r="BU415" s="179"/>
      <c r="BX415" s="179"/>
      <c r="BY415" s="179"/>
      <c r="CB415" s="179"/>
      <c r="CC415" s="179"/>
      <c r="CF415" s="179"/>
      <c r="CG415" s="179"/>
      <c r="CJ415" s="179"/>
      <c r="CK415" s="179"/>
      <c r="CN415" s="179"/>
      <c r="CO415" s="179"/>
      <c r="CR415" s="179"/>
      <c r="CS415" s="179"/>
      <c r="CV415" s="179"/>
      <c r="CW415" s="179"/>
      <c r="CX415" s="156"/>
      <c r="CY415" s="156"/>
      <c r="CZ415" s="156"/>
      <c r="DA415" s="156"/>
      <c r="DB415" s="156"/>
      <c r="DC415" s="156"/>
      <c r="DD415" s="156"/>
    </row>
    <row r="416" spans="1:108" s="243" customFormat="1" x14ac:dyDescent="0.2">
      <c r="A416" s="179"/>
      <c r="B416" s="179"/>
      <c r="C416" s="179"/>
      <c r="D416" s="179"/>
      <c r="E416" s="242"/>
      <c r="F416" s="179"/>
      <c r="G416" s="179"/>
      <c r="H416" s="179"/>
      <c r="I416" s="179"/>
      <c r="J416" s="179"/>
      <c r="K416" s="179"/>
      <c r="L416" s="179"/>
      <c r="M416" s="179"/>
      <c r="N416" s="179"/>
      <c r="O416" s="179"/>
      <c r="P416" s="179"/>
      <c r="Q416" s="179"/>
      <c r="R416" s="179"/>
      <c r="S416" s="179"/>
      <c r="T416" s="179"/>
      <c r="U416" s="179"/>
      <c r="V416" s="179"/>
      <c r="W416" s="179"/>
      <c r="X416" s="179"/>
      <c r="Y416" s="179"/>
      <c r="Z416" s="179"/>
      <c r="AB416" s="179"/>
      <c r="AC416" s="179"/>
      <c r="AF416" s="179"/>
      <c r="AG416" s="179"/>
      <c r="AJ416" s="179"/>
      <c r="AK416" s="179"/>
      <c r="AN416" s="179"/>
      <c r="AO416" s="179"/>
      <c r="AR416" s="179"/>
      <c r="AS416" s="179"/>
      <c r="AV416" s="179"/>
      <c r="AW416" s="179"/>
      <c r="AZ416" s="179"/>
      <c r="BA416" s="179"/>
      <c r="BD416" s="179"/>
      <c r="BE416" s="179"/>
      <c r="BH416" s="179"/>
      <c r="BI416" s="179"/>
      <c r="BL416" s="179"/>
      <c r="BM416" s="179"/>
      <c r="BP416" s="179"/>
      <c r="BQ416" s="179"/>
      <c r="BT416" s="179"/>
      <c r="BU416" s="179"/>
      <c r="BX416" s="179"/>
      <c r="BY416" s="179"/>
      <c r="CB416" s="179"/>
      <c r="CC416" s="179"/>
      <c r="CF416" s="179"/>
      <c r="CG416" s="179"/>
      <c r="CJ416" s="179"/>
      <c r="CK416" s="179"/>
      <c r="CN416" s="179"/>
      <c r="CO416" s="179"/>
      <c r="CR416" s="179"/>
      <c r="CS416" s="179"/>
      <c r="CV416" s="179"/>
      <c r="CW416" s="179"/>
      <c r="CX416" s="156"/>
      <c r="CY416" s="156"/>
      <c r="CZ416" s="156"/>
      <c r="DA416" s="156"/>
      <c r="DB416" s="156"/>
      <c r="DC416" s="156"/>
      <c r="DD416" s="156"/>
    </row>
    <row r="417" spans="1:108" s="243" customFormat="1" x14ac:dyDescent="0.2">
      <c r="A417" s="179"/>
      <c r="B417" s="179"/>
      <c r="C417" s="179"/>
      <c r="D417" s="179"/>
      <c r="E417" s="242"/>
      <c r="F417" s="179"/>
      <c r="G417" s="179"/>
      <c r="H417" s="179"/>
      <c r="I417" s="179"/>
      <c r="J417" s="179"/>
      <c r="K417" s="179"/>
      <c r="L417" s="179"/>
      <c r="M417" s="179"/>
      <c r="N417" s="179"/>
      <c r="O417" s="179"/>
      <c r="P417" s="179"/>
      <c r="Q417" s="179"/>
      <c r="R417" s="179"/>
      <c r="S417" s="179"/>
      <c r="T417" s="179"/>
      <c r="U417" s="179"/>
      <c r="V417" s="179"/>
      <c r="W417" s="179"/>
      <c r="X417" s="179"/>
      <c r="Y417" s="179"/>
      <c r="Z417" s="179"/>
      <c r="AB417" s="179"/>
      <c r="AC417" s="179"/>
      <c r="AF417" s="179"/>
      <c r="AG417" s="179"/>
      <c r="AJ417" s="179"/>
      <c r="AK417" s="179"/>
      <c r="AN417" s="179"/>
      <c r="AO417" s="179"/>
      <c r="AR417" s="179"/>
      <c r="AS417" s="179"/>
      <c r="AV417" s="179"/>
      <c r="AW417" s="179"/>
      <c r="AZ417" s="179"/>
      <c r="BA417" s="179"/>
      <c r="BD417" s="179"/>
      <c r="BE417" s="179"/>
      <c r="BH417" s="179"/>
      <c r="BI417" s="179"/>
      <c r="BL417" s="179"/>
      <c r="BM417" s="179"/>
      <c r="BP417" s="179"/>
      <c r="BQ417" s="179"/>
      <c r="BT417" s="179"/>
      <c r="BU417" s="179"/>
      <c r="BX417" s="179"/>
      <c r="BY417" s="179"/>
      <c r="CB417" s="179"/>
      <c r="CC417" s="179"/>
      <c r="CF417" s="179"/>
      <c r="CG417" s="179"/>
      <c r="CJ417" s="179"/>
      <c r="CK417" s="179"/>
      <c r="CN417" s="179"/>
      <c r="CO417" s="179"/>
      <c r="CR417" s="179"/>
      <c r="CS417" s="179"/>
      <c r="CV417" s="179"/>
      <c r="CW417" s="179"/>
      <c r="CX417" s="156"/>
      <c r="CY417" s="156"/>
      <c r="CZ417" s="156"/>
      <c r="DA417" s="156"/>
      <c r="DB417" s="156"/>
      <c r="DC417" s="156"/>
      <c r="DD417" s="156"/>
    </row>
    <row r="418" spans="1:108" s="243" customFormat="1" x14ac:dyDescent="0.2">
      <c r="A418" s="179"/>
      <c r="B418" s="179"/>
      <c r="C418" s="179"/>
      <c r="D418" s="179"/>
      <c r="E418" s="242"/>
      <c r="F418" s="179"/>
      <c r="G418" s="179"/>
      <c r="H418" s="179"/>
      <c r="I418" s="179"/>
      <c r="J418" s="179"/>
      <c r="K418" s="179"/>
      <c r="L418" s="179"/>
      <c r="M418" s="179"/>
      <c r="N418" s="179"/>
      <c r="O418" s="179"/>
      <c r="P418" s="179"/>
      <c r="Q418" s="179"/>
      <c r="R418" s="179"/>
      <c r="S418" s="179"/>
      <c r="T418" s="179"/>
      <c r="U418" s="179"/>
      <c r="V418" s="179"/>
      <c r="W418" s="179"/>
      <c r="X418" s="179"/>
      <c r="Y418" s="179"/>
      <c r="Z418" s="179"/>
      <c r="AB418" s="179"/>
      <c r="AC418" s="179"/>
      <c r="AF418" s="179"/>
      <c r="AG418" s="179"/>
      <c r="AJ418" s="179"/>
      <c r="AK418" s="179"/>
      <c r="AN418" s="179"/>
      <c r="AO418" s="179"/>
      <c r="AR418" s="179"/>
      <c r="AS418" s="179"/>
      <c r="AV418" s="179"/>
      <c r="AW418" s="179"/>
      <c r="AZ418" s="179"/>
      <c r="BA418" s="179"/>
      <c r="BD418" s="179"/>
      <c r="BE418" s="179"/>
      <c r="BH418" s="179"/>
      <c r="BI418" s="179"/>
      <c r="BL418" s="179"/>
      <c r="BM418" s="179"/>
      <c r="BP418" s="179"/>
      <c r="BQ418" s="179"/>
      <c r="BT418" s="179"/>
      <c r="BU418" s="179"/>
      <c r="BX418" s="179"/>
      <c r="BY418" s="179"/>
      <c r="CB418" s="179"/>
      <c r="CC418" s="179"/>
      <c r="CF418" s="179"/>
      <c r="CG418" s="179"/>
      <c r="CJ418" s="179"/>
      <c r="CK418" s="179"/>
      <c r="CN418" s="179"/>
      <c r="CO418" s="179"/>
      <c r="CR418" s="179"/>
      <c r="CS418" s="179"/>
      <c r="CV418" s="179"/>
      <c r="CW418" s="179"/>
      <c r="CX418" s="156"/>
      <c r="CY418" s="156"/>
      <c r="CZ418" s="156"/>
      <c r="DA418" s="156"/>
      <c r="DB418" s="156"/>
      <c r="DC418" s="156"/>
      <c r="DD418" s="156"/>
    </row>
    <row r="419" spans="1:108" s="243" customFormat="1" x14ac:dyDescent="0.2">
      <c r="A419" s="179"/>
      <c r="B419" s="179"/>
      <c r="C419" s="179"/>
      <c r="D419" s="179"/>
      <c r="E419" s="242"/>
      <c r="F419" s="179"/>
      <c r="G419" s="179"/>
      <c r="H419" s="179"/>
      <c r="I419" s="179"/>
      <c r="J419" s="179"/>
      <c r="K419" s="179"/>
      <c r="L419" s="179"/>
      <c r="M419" s="179"/>
      <c r="N419" s="179"/>
      <c r="O419" s="179"/>
      <c r="P419" s="179"/>
      <c r="Q419" s="179"/>
      <c r="R419" s="179"/>
      <c r="S419" s="179"/>
      <c r="T419" s="179"/>
      <c r="U419" s="179"/>
      <c r="V419" s="179"/>
      <c r="W419" s="179"/>
      <c r="X419" s="179"/>
      <c r="Y419" s="179"/>
      <c r="Z419" s="179"/>
      <c r="AB419" s="179"/>
      <c r="AC419" s="179"/>
      <c r="AF419" s="179"/>
      <c r="AG419" s="179"/>
      <c r="AJ419" s="179"/>
      <c r="AK419" s="179"/>
      <c r="AN419" s="179"/>
      <c r="AO419" s="179"/>
      <c r="AR419" s="179"/>
      <c r="AS419" s="179"/>
      <c r="AV419" s="179"/>
      <c r="AW419" s="179"/>
      <c r="AZ419" s="179"/>
      <c r="BA419" s="179"/>
      <c r="BD419" s="179"/>
      <c r="BE419" s="179"/>
      <c r="BH419" s="179"/>
      <c r="BI419" s="179"/>
      <c r="BL419" s="179"/>
      <c r="BM419" s="179"/>
      <c r="BP419" s="179"/>
      <c r="BQ419" s="179"/>
      <c r="BT419" s="179"/>
      <c r="BU419" s="179"/>
      <c r="BX419" s="179"/>
      <c r="BY419" s="179"/>
      <c r="CB419" s="179"/>
      <c r="CC419" s="179"/>
      <c r="CF419" s="179"/>
      <c r="CG419" s="179"/>
      <c r="CJ419" s="179"/>
      <c r="CK419" s="179"/>
      <c r="CN419" s="179"/>
      <c r="CO419" s="179"/>
      <c r="CR419" s="179"/>
      <c r="CS419" s="179"/>
      <c r="CV419" s="179"/>
      <c r="CW419" s="179"/>
      <c r="CX419" s="156"/>
      <c r="CY419" s="156"/>
      <c r="CZ419" s="156"/>
      <c r="DA419" s="156"/>
      <c r="DB419" s="156"/>
      <c r="DC419" s="156"/>
      <c r="DD419" s="156"/>
    </row>
    <row r="420" spans="1:108" s="243" customFormat="1" x14ac:dyDescent="0.2">
      <c r="A420" s="179"/>
      <c r="B420" s="179"/>
      <c r="C420" s="179"/>
      <c r="D420" s="179"/>
      <c r="E420" s="242"/>
      <c r="F420" s="179"/>
      <c r="G420" s="179"/>
      <c r="H420" s="179"/>
      <c r="I420" s="179"/>
      <c r="J420" s="179"/>
      <c r="K420" s="179"/>
      <c r="L420" s="179"/>
      <c r="M420" s="179"/>
      <c r="N420" s="179"/>
      <c r="O420" s="179"/>
      <c r="P420" s="179"/>
      <c r="Q420" s="179"/>
      <c r="R420" s="179"/>
      <c r="S420" s="179"/>
      <c r="T420" s="179"/>
      <c r="U420" s="179"/>
      <c r="V420" s="179"/>
      <c r="W420" s="179"/>
      <c r="X420" s="179"/>
      <c r="Y420" s="179"/>
      <c r="Z420" s="179"/>
      <c r="AB420" s="179"/>
      <c r="AC420" s="179"/>
      <c r="AF420" s="179"/>
      <c r="AG420" s="179"/>
      <c r="AJ420" s="179"/>
      <c r="AK420" s="179"/>
      <c r="AN420" s="179"/>
      <c r="AO420" s="179"/>
      <c r="AR420" s="179"/>
      <c r="AS420" s="179"/>
      <c r="AV420" s="179"/>
      <c r="AW420" s="179"/>
      <c r="AZ420" s="179"/>
      <c r="BA420" s="179"/>
      <c r="BD420" s="179"/>
      <c r="BE420" s="179"/>
      <c r="BH420" s="179"/>
      <c r="BI420" s="179"/>
      <c r="BL420" s="179"/>
      <c r="BM420" s="179"/>
      <c r="BP420" s="179"/>
      <c r="BQ420" s="179"/>
      <c r="BT420" s="179"/>
      <c r="BU420" s="179"/>
      <c r="BX420" s="179"/>
      <c r="BY420" s="179"/>
      <c r="CB420" s="179"/>
      <c r="CC420" s="179"/>
      <c r="CF420" s="179"/>
      <c r="CG420" s="179"/>
      <c r="CJ420" s="179"/>
      <c r="CK420" s="179"/>
      <c r="CN420" s="179"/>
      <c r="CO420" s="179"/>
      <c r="CR420" s="179"/>
      <c r="CS420" s="179"/>
      <c r="CV420" s="179"/>
      <c r="CW420" s="179"/>
      <c r="CX420" s="156"/>
      <c r="CY420" s="156"/>
      <c r="CZ420" s="156"/>
      <c r="DA420" s="156"/>
      <c r="DB420" s="156"/>
      <c r="DC420" s="156"/>
      <c r="DD420" s="156"/>
    </row>
    <row r="421" spans="1:108" s="243" customFormat="1" x14ac:dyDescent="0.2">
      <c r="A421" s="179"/>
      <c r="B421" s="179"/>
      <c r="C421" s="179"/>
      <c r="D421" s="179"/>
      <c r="E421" s="242"/>
      <c r="F421" s="179"/>
      <c r="G421" s="179"/>
      <c r="H421" s="179"/>
      <c r="I421" s="179"/>
      <c r="J421" s="179"/>
      <c r="K421" s="179"/>
      <c r="L421" s="179"/>
      <c r="M421" s="179"/>
      <c r="N421" s="179"/>
      <c r="O421" s="179"/>
      <c r="P421" s="179"/>
      <c r="Q421" s="179"/>
      <c r="R421" s="179"/>
      <c r="S421" s="179"/>
      <c r="T421" s="179"/>
      <c r="U421" s="179"/>
      <c r="V421" s="179"/>
      <c r="W421" s="179"/>
      <c r="X421" s="179"/>
      <c r="Y421" s="179"/>
      <c r="Z421" s="179"/>
      <c r="AB421" s="179"/>
      <c r="AC421" s="179"/>
      <c r="AF421" s="179"/>
      <c r="AG421" s="179"/>
      <c r="AJ421" s="179"/>
      <c r="AK421" s="179"/>
      <c r="AN421" s="179"/>
      <c r="AO421" s="179"/>
      <c r="AR421" s="179"/>
      <c r="AS421" s="179"/>
      <c r="AV421" s="179"/>
      <c r="AW421" s="179"/>
      <c r="AZ421" s="179"/>
      <c r="BA421" s="179"/>
      <c r="BD421" s="179"/>
      <c r="BE421" s="179"/>
      <c r="BH421" s="179"/>
      <c r="BI421" s="179"/>
      <c r="BL421" s="179"/>
      <c r="BM421" s="179"/>
      <c r="BP421" s="179"/>
      <c r="BQ421" s="179"/>
      <c r="BT421" s="179"/>
      <c r="BU421" s="179"/>
      <c r="BX421" s="179"/>
      <c r="BY421" s="179"/>
      <c r="CB421" s="179"/>
      <c r="CC421" s="179"/>
      <c r="CF421" s="179"/>
      <c r="CG421" s="179"/>
      <c r="CJ421" s="179"/>
      <c r="CK421" s="179"/>
      <c r="CN421" s="179"/>
      <c r="CO421" s="179"/>
      <c r="CR421" s="179"/>
      <c r="CS421" s="179"/>
      <c r="CV421" s="179"/>
      <c r="CW421" s="179"/>
      <c r="CX421" s="156"/>
      <c r="CY421" s="156"/>
      <c r="CZ421" s="156"/>
      <c r="DA421" s="156"/>
      <c r="DB421" s="156"/>
      <c r="DC421" s="156"/>
      <c r="DD421" s="156"/>
    </row>
    <row r="422" spans="1:108" s="243" customFormat="1" x14ac:dyDescent="0.2">
      <c r="A422" s="179"/>
      <c r="B422" s="179"/>
      <c r="C422" s="179"/>
      <c r="D422" s="179"/>
      <c r="E422" s="242"/>
      <c r="F422" s="179"/>
      <c r="G422" s="179"/>
      <c r="H422" s="179"/>
      <c r="I422" s="179"/>
      <c r="J422" s="179"/>
      <c r="K422" s="179"/>
      <c r="L422" s="179"/>
      <c r="M422" s="179"/>
      <c r="N422" s="179"/>
      <c r="O422" s="179"/>
      <c r="P422" s="179"/>
      <c r="Q422" s="179"/>
      <c r="R422" s="179"/>
      <c r="S422" s="179"/>
      <c r="T422" s="179"/>
      <c r="U422" s="179"/>
      <c r="V422" s="179"/>
      <c r="W422" s="179"/>
      <c r="X422" s="179"/>
      <c r="Y422" s="179"/>
      <c r="Z422" s="179"/>
      <c r="AB422" s="179"/>
      <c r="AC422" s="179"/>
      <c r="AF422" s="179"/>
      <c r="AG422" s="179"/>
      <c r="AJ422" s="179"/>
      <c r="AK422" s="179"/>
      <c r="AN422" s="179"/>
      <c r="AO422" s="179"/>
      <c r="AR422" s="179"/>
      <c r="AS422" s="179"/>
      <c r="AV422" s="179"/>
      <c r="AW422" s="179"/>
      <c r="AZ422" s="179"/>
      <c r="BA422" s="179"/>
      <c r="BD422" s="179"/>
      <c r="BE422" s="179"/>
      <c r="BH422" s="179"/>
      <c r="BI422" s="179"/>
      <c r="BL422" s="179"/>
      <c r="BM422" s="179"/>
      <c r="BP422" s="179"/>
      <c r="BQ422" s="179"/>
      <c r="BT422" s="179"/>
      <c r="BU422" s="179"/>
      <c r="BX422" s="179"/>
      <c r="BY422" s="179"/>
      <c r="CB422" s="179"/>
      <c r="CC422" s="179"/>
      <c r="CF422" s="179"/>
      <c r="CG422" s="179"/>
      <c r="CJ422" s="179"/>
      <c r="CK422" s="179"/>
      <c r="CN422" s="179"/>
      <c r="CO422" s="179"/>
      <c r="CR422" s="179"/>
      <c r="CS422" s="179"/>
      <c r="CV422" s="179"/>
      <c r="CW422" s="179"/>
      <c r="CX422" s="156"/>
      <c r="CY422" s="156"/>
      <c r="CZ422" s="156"/>
      <c r="DA422" s="156"/>
      <c r="DB422" s="156"/>
      <c r="DC422" s="156"/>
      <c r="DD422" s="156"/>
    </row>
    <row r="423" spans="1:108" s="243" customFormat="1" x14ac:dyDescent="0.2">
      <c r="A423" s="179"/>
      <c r="B423" s="179"/>
      <c r="C423" s="179"/>
      <c r="D423" s="179"/>
      <c r="E423" s="242"/>
      <c r="F423" s="179"/>
      <c r="G423" s="179"/>
      <c r="H423" s="179"/>
      <c r="I423" s="179"/>
      <c r="J423" s="179"/>
      <c r="K423" s="179"/>
      <c r="L423" s="179"/>
      <c r="M423" s="179"/>
      <c r="N423" s="179"/>
      <c r="O423" s="179"/>
      <c r="P423" s="179"/>
      <c r="Q423" s="179"/>
      <c r="R423" s="179"/>
      <c r="S423" s="179"/>
      <c r="T423" s="179"/>
      <c r="U423" s="179"/>
      <c r="V423" s="179"/>
      <c r="W423" s="179"/>
      <c r="X423" s="179"/>
      <c r="Y423" s="179"/>
      <c r="Z423" s="179"/>
      <c r="AB423" s="179"/>
      <c r="AC423" s="179"/>
      <c r="AF423" s="179"/>
      <c r="AG423" s="179"/>
      <c r="AJ423" s="179"/>
      <c r="AK423" s="179"/>
      <c r="AN423" s="179"/>
      <c r="AO423" s="179"/>
      <c r="AR423" s="179"/>
      <c r="AS423" s="179"/>
      <c r="AV423" s="179"/>
      <c r="AW423" s="179"/>
      <c r="AZ423" s="179"/>
      <c r="BA423" s="179"/>
      <c r="BD423" s="179"/>
      <c r="BE423" s="179"/>
      <c r="BH423" s="179"/>
      <c r="BI423" s="179"/>
      <c r="BL423" s="179"/>
      <c r="BM423" s="179"/>
      <c r="BP423" s="179"/>
      <c r="BQ423" s="179"/>
      <c r="BT423" s="179"/>
      <c r="BU423" s="179"/>
      <c r="BX423" s="179"/>
      <c r="BY423" s="179"/>
      <c r="CB423" s="179"/>
      <c r="CC423" s="179"/>
      <c r="CF423" s="179"/>
      <c r="CG423" s="179"/>
      <c r="CJ423" s="179"/>
      <c r="CK423" s="179"/>
      <c r="CN423" s="179"/>
      <c r="CO423" s="179"/>
      <c r="CR423" s="179"/>
      <c r="CS423" s="179"/>
      <c r="CV423" s="179"/>
      <c r="CW423" s="179"/>
      <c r="CX423" s="156"/>
      <c r="CY423" s="156"/>
      <c r="CZ423" s="156"/>
      <c r="DA423" s="156"/>
      <c r="DB423" s="156"/>
      <c r="DC423" s="156"/>
      <c r="DD423" s="156"/>
    </row>
    <row r="424" spans="1:108" s="243" customFormat="1" x14ac:dyDescent="0.2">
      <c r="A424" s="179"/>
      <c r="B424" s="179"/>
      <c r="C424" s="179"/>
      <c r="D424" s="179"/>
      <c r="E424" s="242"/>
      <c r="F424" s="179"/>
      <c r="G424" s="179"/>
      <c r="H424" s="179"/>
      <c r="I424" s="179"/>
      <c r="J424" s="179"/>
      <c r="K424" s="179"/>
      <c r="L424" s="179"/>
      <c r="M424" s="179"/>
      <c r="N424" s="179"/>
      <c r="O424" s="179"/>
      <c r="P424" s="179"/>
      <c r="Q424" s="179"/>
      <c r="R424" s="179"/>
      <c r="S424" s="179"/>
      <c r="T424" s="179"/>
      <c r="U424" s="179"/>
      <c r="V424" s="179"/>
      <c r="W424" s="179"/>
      <c r="X424" s="179"/>
      <c r="Y424" s="179"/>
      <c r="Z424" s="179"/>
      <c r="AB424" s="179"/>
      <c r="AC424" s="179"/>
      <c r="AF424" s="179"/>
      <c r="AG424" s="179"/>
      <c r="AJ424" s="179"/>
      <c r="AK424" s="179"/>
      <c r="AN424" s="179"/>
      <c r="AO424" s="179"/>
      <c r="AR424" s="179"/>
      <c r="AS424" s="179"/>
      <c r="AV424" s="179"/>
      <c r="AW424" s="179"/>
      <c r="AZ424" s="179"/>
      <c r="BA424" s="179"/>
      <c r="BD424" s="179"/>
      <c r="BE424" s="179"/>
      <c r="BH424" s="179"/>
      <c r="BI424" s="179"/>
      <c r="BL424" s="179"/>
      <c r="BM424" s="179"/>
      <c r="BP424" s="179"/>
      <c r="BQ424" s="179"/>
      <c r="BT424" s="179"/>
      <c r="BU424" s="179"/>
      <c r="BX424" s="179"/>
      <c r="BY424" s="179"/>
      <c r="CB424" s="179"/>
      <c r="CC424" s="179"/>
      <c r="CF424" s="179"/>
      <c r="CG424" s="179"/>
      <c r="CJ424" s="179"/>
      <c r="CK424" s="179"/>
      <c r="CN424" s="179"/>
      <c r="CO424" s="179"/>
      <c r="CR424" s="179"/>
      <c r="CS424" s="179"/>
      <c r="CV424" s="179"/>
      <c r="CW424" s="179"/>
      <c r="CX424" s="156"/>
      <c r="CY424" s="156"/>
      <c r="CZ424" s="156"/>
      <c r="DA424" s="156"/>
      <c r="DB424" s="156"/>
      <c r="DC424" s="156"/>
      <c r="DD424" s="156"/>
    </row>
    <row r="425" spans="1:108" s="243" customFormat="1" x14ac:dyDescent="0.2">
      <c r="A425" s="179"/>
      <c r="B425" s="179"/>
      <c r="C425" s="179"/>
      <c r="D425" s="179"/>
      <c r="E425" s="242"/>
      <c r="F425" s="179"/>
      <c r="G425" s="179"/>
      <c r="H425" s="179"/>
      <c r="I425" s="179"/>
      <c r="J425" s="179"/>
      <c r="K425" s="179"/>
      <c r="L425" s="179"/>
      <c r="M425" s="179"/>
      <c r="N425" s="179"/>
      <c r="O425" s="179"/>
      <c r="P425" s="179"/>
      <c r="Q425" s="179"/>
      <c r="R425" s="179"/>
      <c r="S425" s="179"/>
      <c r="T425" s="179"/>
      <c r="U425" s="179"/>
      <c r="V425" s="179"/>
      <c r="W425" s="179"/>
      <c r="X425" s="179"/>
      <c r="Y425" s="179"/>
      <c r="Z425" s="179"/>
      <c r="AB425" s="179"/>
      <c r="AC425" s="179"/>
      <c r="AF425" s="179"/>
      <c r="AG425" s="179"/>
      <c r="AJ425" s="179"/>
      <c r="AK425" s="179"/>
      <c r="AN425" s="179"/>
      <c r="AO425" s="179"/>
      <c r="AR425" s="179"/>
      <c r="AS425" s="179"/>
      <c r="AV425" s="179"/>
      <c r="AW425" s="179"/>
      <c r="AZ425" s="179"/>
      <c r="BA425" s="179"/>
      <c r="BD425" s="179"/>
      <c r="BE425" s="179"/>
      <c r="BH425" s="179"/>
      <c r="BI425" s="179"/>
      <c r="BL425" s="179"/>
      <c r="BM425" s="179"/>
      <c r="BP425" s="179"/>
      <c r="BQ425" s="179"/>
      <c r="BT425" s="179"/>
      <c r="BU425" s="179"/>
      <c r="BX425" s="179"/>
      <c r="BY425" s="179"/>
      <c r="CB425" s="179"/>
      <c r="CC425" s="179"/>
      <c r="CF425" s="179"/>
      <c r="CG425" s="179"/>
      <c r="CJ425" s="179"/>
      <c r="CK425" s="179"/>
      <c r="CN425" s="179"/>
      <c r="CO425" s="179"/>
      <c r="CR425" s="179"/>
      <c r="CS425" s="179"/>
      <c r="CV425" s="179"/>
      <c r="CW425" s="179"/>
      <c r="CX425" s="156"/>
      <c r="CY425" s="156"/>
      <c r="CZ425" s="156"/>
      <c r="DA425" s="156"/>
      <c r="DB425" s="156"/>
      <c r="DC425" s="156"/>
      <c r="DD425" s="156"/>
    </row>
    <row r="426" spans="1:108" s="243" customFormat="1" x14ac:dyDescent="0.2">
      <c r="A426" s="179"/>
      <c r="B426" s="179"/>
      <c r="C426" s="179"/>
      <c r="D426" s="179"/>
      <c r="E426" s="242"/>
      <c r="F426" s="179"/>
      <c r="G426" s="179"/>
      <c r="H426" s="179"/>
      <c r="I426" s="179"/>
      <c r="J426" s="179"/>
      <c r="K426" s="179"/>
      <c r="L426" s="179"/>
      <c r="M426" s="179"/>
      <c r="N426" s="179"/>
      <c r="O426" s="179"/>
      <c r="P426" s="179"/>
      <c r="Q426" s="179"/>
      <c r="R426" s="179"/>
      <c r="S426" s="179"/>
      <c r="T426" s="179"/>
      <c r="U426" s="179"/>
      <c r="V426" s="179"/>
      <c r="W426" s="179"/>
      <c r="X426" s="179"/>
      <c r="Y426" s="179"/>
      <c r="Z426" s="179"/>
      <c r="AB426" s="179"/>
      <c r="AC426" s="179"/>
      <c r="AF426" s="179"/>
      <c r="AG426" s="179"/>
      <c r="AJ426" s="179"/>
      <c r="AK426" s="179"/>
      <c r="AN426" s="179"/>
      <c r="AO426" s="179"/>
      <c r="AR426" s="179"/>
      <c r="AS426" s="179"/>
      <c r="AV426" s="179"/>
      <c r="AW426" s="179"/>
      <c r="AZ426" s="179"/>
      <c r="BA426" s="179"/>
      <c r="BD426" s="179"/>
      <c r="BE426" s="179"/>
      <c r="BH426" s="179"/>
      <c r="BI426" s="179"/>
      <c r="BL426" s="179"/>
      <c r="BM426" s="179"/>
      <c r="BP426" s="179"/>
      <c r="BQ426" s="179"/>
      <c r="BT426" s="179"/>
      <c r="BU426" s="179"/>
      <c r="BX426" s="179"/>
      <c r="BY426" s="179"/>
      <c r="CB426" s="179"/>
      <c r="CC426" s="179"/>
      <c r="CF426" s="179"/>
      <c r="CG426" s="179"/>
      <c r="CJ426" s="179"/>
      <c r="CK426" s="179"/>
      <c r="CN426" s="179"/>
      <c r="CO426" s="179"/>
      <c r="CR426" s="179"/>
      <c r="CS426" s="179"/>
      <c r="CV426" s="179"/>
      <c r="CW426" s="179"/>
      <c r="CX426" s="156"/>
      <c r="CY426" s="156"/>
      <c r="CZ426" s="156"/>
      <c r="DA426" s="156"/>
      <c r="DB426" s="156"/>
      <c r="DC426" s="156"/>
      <c r="DD426" s="156"/>
    </row>
    <row r="427" spans="1:108" s="243" customFormat="1" x14ac:dyDescent="0.2">
      <c r="A427" s="179"/>
      <c r="B427" s="179"/>
      <c r="C427" s="179"/>
      <c r="D427" s="179"/>
      <c r="E427" s="242"/>
      <c r="F427" s="179"/>
      <c r="G427" s="179"/>
      <c r="H427" s="179"/>
      <c r="I427" s="179"/>
      <c r="J427" s="179"/>
      <c r="K427" s="179"/>
      <c r="L427" s="179"/>
      <c r="M427" s="179"/>
      <c r="N427" s="179"/>
      <c r="O427" s="179"/>
      <c r="P427" s="179"/>
      <c r="Q427" s="179"/>
      <c r="R427" s="179"/>
      <c r="S427" s="179"/>
      <c r="T427" s="179"/>
      <c r="U427" s="179"/>
      <c r="V427" s="179"/>
      <c r="W427" s="179"/>
      <c r="X427" s="179"/>
      <c r="Y427" s="179"/>
      <c r="Z427" s="179"/>
      <c r="AB427" s="179"/>
      <c r="AC427" s="179"/>
      <c r="AF427" s="179"/>
      <c r="AG427" s="179"/>
      <c r="AJ427" s="179"/>
      <c r="AK427" s="179"/>
      <c r="AN427" s="179"/>
      <c r="AO427" s="179"/>
      <c r="AR427" s="179"/>
      <c r="AS427" s="179"/>
      <c r="AV427" s="179"/>
      <c r="AW427" s="179"/>
      <c r="AZ427" s="179"/>
      <c r="BA427" s="179"/>
      <c r="BD427" s="179"/>
      <c r="BE427" s="179"/>
      <c r="BH427" s="179"/>
      <c r="BI427" s="179"/>
      <c r="BL427" s="179"/>
      <c r="BM427" s="179"/>
      <c r="BP427" s="179"/>
      <c r="BQ427" s="179"/>
      <c r="BT427" s="179"/>
      <c r="BU427" s="179"/>
      <c r="BX427" s="179"/>
      <c r="BY427" s="179"/>
      <c r="CB427" s="179"/>
      <c r="CC427" s="179"/>
      <c r="CF427" s="179"/>
      <c r="CG427" s="179"/>
      <c r="CJ427" s="179"/>
      <c r="CK427" s="179"/>
      <c r="CN427" s="179"/>
      <c r="CO427" s="179"/>
      <c r="CR427" s="179"/>
      <c r="CS427" s="179"/>
      <c r="CV427" s="179"/>
      <c r="CW427" s="179"/>
      <c r="CX427" s="156"/>
      <c r="CY427" s="156"/>
      <c r="CZ427" s="156"/>
      <c r="DA427" s="156"/>
      <c r="DB427" s="156"/>
      <c r="DC427" s="156"/>
      <c r="DD427" s="156"/>
    </row>
    <row r="428" spans="1:108" s="243" customFormat="1" x14ac:dyDescent="0.2">
      <c r="A428" s="179"/>
      <c r="B428" s="179"/>
      <c r="C428" s="179"/>
      <c r="D428" s="179"/>
      <c r="E428" s="242"/>
      <c r="F428" s="179"/>
      <c r="G428" s="179"/>
      <c r="H428" s="179"/>
      <c r="I428" s="179"/>
      <c r="J428" s="179"/>
      <c r="K428" s="179"/>
      <c r="L428" s="179"/>
      <c r="M428" s="179"/>
      <c r="N428" s="179"/>
      <c r="O428" s="179"/>
      <c r="P428" s="179"/>
      <c r="Q428" s="179"/>
      <c r="R428" s="179"/>
      <c r="S428" s="179"/>
      <c r="T428" s="179"/>
      <c r="U428" s="179"/>
      <c r="V428" s="179"/>
      <c r="W428" s="179"/>
      <c r="X428" s="179"/>
      <c r="Y428" s="179"/>
      <c r="Z428" s="179"/>
      <c r="AB428" s="179"/>
      <c r="AC428" s="179"/>
      <c r="AF428" s="179"/>
      <c r="AG428" s="179"/>
      <c r="AJ428" s="179"/>
      <c r="AK428" s="179"/>
      <c r="AN428" s="179"/>
      <c r="AO428" s="179"/>
      <c r="AR428" s="179"/>
      <c r="AS428" s="179"/>
      <c r="AV428" s="179"/>
      <c r="AW428" s="179"/>
      <c r="AZ428" s="179"/>
      <c r="BA428" s="179"/>
      <c r="BD428" s="179"/>
      <c r="BE428" s="179"/>
      <c r="BH428" s="179"/>
      <c r="BI428" s="179"/>
      <c r="BL428" s="179"/>
      <c r="BM428" s="179"/>
      <c r="BP428" s="179"/>
      <c r="BQ428" s="179"/>
      <c r="BT428" s="179"/>
      <c r="BU428" s="179"/>
      <c r="BX428" s="179"/>
      <c r="BY428" s="179"/>
      <c r="CB428" s="179"/>
      <c r="CC428" s="179"/>
      <c r="CF428" s="179"/>
      <c r="CG428" s="179"/>
      <c r="CJ428" s="179"/>
      <c r="CK428" s="179"/>
      <c r="CN428" s="179"/>
      <c r="CO428" s="179"/>
      <c r="CR428" s="179"/>
      <c r="CS428" s="179"/>
      <c r="CV428" s="179"/>
      <c r="CW428" s="179"/>
      <c r="CX428" s="156"/>
      <c r="CY428" s="156"/>
      <c r="CZ428" s="156"/>
      <c r="DA428" s="156"/>
      <c r="DB428" s="156"/>
      <c r="DC428" s="156"/>
      <c r="DD428" s="156"/>
    </row>
    <row r="429" spans="1:108" s="243" customFormat="1" x14ac:dyDescent="0.2">
      <c r="A429" s="179"/>
      <c r="B429" s="179"/>
      <c r="C429" s="179"/>
      <c r="D429" s="179"/>
      <c r="E429" s="242"/>
      <c r="F429" s="179"/>
      <c r="G429" s="179"/>
      <c r="H429" s="179"/>
      <c r="I429" s="179"/>
      <c r="J429" s="179"/>
      <c r="K429" s="179"/>
      <c r="L429" s="179"/>
      <c r="M429" s="179"/>
      <c r="N429" s="179"/>
      <c r="O429" s="179"/>
      <c r="P429" s="179"/>
      <c r="Q429" s="179"/>
      <c r="R429" s="179"/>
      <c r="S429" s="179"/>
      <c r="T429" s="179"/>
      <c r="U429" s="179"/>
      <c r="V429" s="179"/>
      <c r="W429" s="179"/>
      <c r="X429" s="179"/>
      <c r="Y429" s="179"/>
      <c r="Z429" s="179"/>
      <c r="AB429" s="179"/>
      <c r="AC429" s="179"/>
      <c r="AF429" s="179"/>
      <c r="AG429" s="179"/>
      <c r="AJ429" s="179"/>
      <c r="AK429" s="179"/>
      <c r="AN429" s="179"/>
      <c r="AO429" s="179"/>
      <c r="AR429" s="179"/>
      <c r="AS429" s="179"/>
      <c r="AV429" s="179"/>
      <c r="AW429" s="179"/>
      <c r="AZ429" s="179"/>
      <c r="BA429" s="179"/>
      <c r="BD429" s="179"/>
      <c r="BE429" s="179"/>
      <c r="BH429" s="179"/>
      <c r="BI429" s="179"/>
      <c r="BL429" s="179"/>
      <c r="BM429" s="179"/>
      <c r="BP429" s="179"/>
      <c r="BQ429" s="179"/>
      <c r="BT429" s="179"/>
      <c r="BU429" s="179"/>
      <c r="BX429" s="179"/>
      <c r="BY429" s="179"/>
      <c r="CB429" s="179"/>
      <c r="CC429" s="179"/>
      <c r="CF429" s="179"/>
      <c r="CG429" s="179"/>
      <c r="CJ429" s="179"/>
      <c r="CK429" s="179"/>
      <c r="CN429" s="179"/>
      <c r="CO429" s="179"/>
      <c r="CR429" s="179"/>
      <c r="CS429" s="179"/>
      <c r="CV429" s="179"/>
      <c r="CW429" s="179"/>
      <c r="CX429" s="156"/>
      <c r="CY429" s="156"/>
      <c r="CZ429" s="156"/>
      <c r="DA429" s="156"/>
      <c r="DB429" s="156"/>
      <c r="DC429" s="156"/>
      <c r="DD429" s="156"/>
    </row>
    <row r="430" spans="1:108" s="243" customFormat="1" x14ac:dyDescent="0.2">
      <c r="A430" s="179"/>
      <c r="B430" s="179"/>
      <c r="C430" s="179"/>
      <c r="D430" s="179"/>
      <c r="E430" s="242"/>
      <c r="F430" s="179"/>
      <c r="G430" s="179"/>
      <c r="H430" s="179"/>
      <c r="I430" s="179"/>
      <c r="J430" s="179"/>
      <c r="K430" s="179"/>
      <c r="L430" s="179"/>
      <c r="M430" s="179"/>
      <c r="N430" s="179"/>
      <c r="O430" s="179"/>
      <c r="P430" s="179"/>
      <c r="Q430" s="179"/>
      <c r="R430" s="179"/>
      <c r="S430" s="179"/>
      <c r="T430" s="179"/>
      <c r="U430" s="179"/>
      <c r="V430" s="179"/>
      <c r="W430" s="179"/>
      <c r="X430" s="179"/>
      <c r="Y430" s="179"/>
      <c r="Z430" s="179"/>
      <c r="AB430" s="179"/>
      <c r="AC430" s="179"/>
      <c r="AF430" s="179"/>
      <c r="AG430" s="179"/>
      <c r="AJ430" s="179"/>
      <c r="AK430" s="179"/>
      <c r="AN430" s="179"/>
      <c r="AO430" s="179"/>
      <c r="AR430" s="179"/>
      <c r="AS430" s="179"/>
      <c r="AV430" s="179"/>
      <c r="AW430" s="179"/>
      <c r="AZ430" s="179"/>
      <c r="BA430" s="179"/>
      <c r="BD430" s="179"/>
      <c r="BE430" s="179"/>
      <c r="BH430" s="179"/>
      <c r="BI430" s="179"/>
      <c r="BL430" s="179"/>
      <c r="BM430" s="179"/>
      <c r="BP430" s="179"/>
      <c r="BQ430" s="179"/>
      <c r="BT430" s="179"/>
      <c r="BU430" s="179"/>
      <c r="BX430" s="179"/>
      <c r="BY430" s="179"/>
      <c r="CB430" s="179"/>
      <c r="CC430" s="179"/>
      <c r="CF430" s="179"/>
      <c r="CG430" s="179"/>
      <c r="CJ430" s="179"/>
      <c r="CK430" s="179"/>
      <c r="CN430" s="179"/>
      <c r="CO430" s="179"/>
      <c r="CR430" s="179"/>
      <c r="CS430" s="179"/>
      <c r="CV430" s="179"/>
      <c r="CW430" s="179"/>
      <c r="CX430" s="156"/>
      <c r="CY430" s="156"/>
      <c r="CZ430" s="156"/>
      <c r="DA430" s="156"/>
      <c r="DB430" s="156"/>
      <c r="DC430" s="156"/>
      <c r="DD430" s="156"/>
    </row>
    <row r="431" spans="1:108" s="243" customFormat="1" x14ac:dyDescent="0.2">
      <c r="A431" s="179"/>
      <c r="B431" s="179"/>
      <c r="C431" s="179"/>
      <c r="D431" s="179"/>
      <c r="E431" s="242"/>
      <c r="F431" s="179"/>
      <c r="G431" s="179"/>
      <c r="H431" s="179"/>
      <c r="I431" s="179"/>
      <c r="J431" s="179"/>
      <c r="K431" s="179"/>
      <c r="L431" s="179"/>
      <c r="M431" s="179"/>
      <c r="N431" s="179"/>
      <c r="O431" s="179"/>
      <c r="P431" s="179"/>
      <c r="Q431" s="179"/>
      <c r="R431" s="179"/>
      <c r="S431" s="179"/>
      <c r="T431" s="179"/>
      <c r="U431" s="179"/>
      <c r="V431" s="179"/>
      <c r="W431" s="179"/>
      <c r="X431" s="179"/>
      <c r="Y431" s="179"/>
      <c r="Z431" s="179"/>
      <c r="AB431" s="179"/>
      <c r="AC431" s="179"/>
      <c r="AF431" s="179"/>
      <c r="AG431" s="179"/>
      <c r="AJ431" s="179"/>
      <c r="AK431" s="179"/>
      <c r="AN431" s="179"/>
      <c r="AO431" s="179"/>
      <c r="AR431" s="179"/>
      <c r="AS431" s="179"/>
      <c r="AV431" s="179"/>
      <c r="AW431" s="179"/>
      <c r="AZ431" s="179"/>
      <c r="BA431" s="179"/>
      <c r="BD431" s="179"/>
      <c r="BE431" s="179"/>
      <c r="BH431" s="179"/>
      <c r="BI431" s="179"/>
      <c r="BL431" s="179"/>
      <c r="BM431" s="179"/>
      <c r="BP431" s="179"/>
      <c r="BQ431" s="179"/>
      <c r="BT431" s="179"/>
      <c r="BU431" s="179"/>
      <c r="BX431" s="179"/>
      <c r="BY431" s="179"/>
      <c r="CB431" s="179"/>
      <c r="CC431" s="179"/>
      <c r="CF431" s="179"/>
      <c r="CG431" s="179"/>
      <c r="CJ431" s="179"/>
      <c r="CK431" s="179"/>
      <c r="CN431" s="179"/>
      <c r="CO431" s="179"/>
      <c r="CR431" s="179"/>
      <c r="CS431" s="179"/>
      <c r="CV431" s="179"/>
      <c r="CW431" s="179"/>
      <c r="CX431" s="156"/>
      <c r="CY431" s="156"/>
      <c r="CZ431" s="156"/>
      <c r="DA431" s="156"/>
      <c r="DB431" s="156"/>
      <c r="DC431" s="156"/>
      <c r="DD431" s="156"/>
    </row>
    <row r="432" spans="1:108" s="243" customFormat="1" x14ac:dyDescent="0.2">
      <c r="A432" s="179"/>
      <c r="B432" s="179"/>
      <c r="C432" s="179"/>
      <c r="D432" s="179"/>
      <c r="E432" s="242"/>
      <c r="F432" s="179"/>
      <c r="G432" s="179"/>
      <c r="H432" s="179"/>
      <c r="I432" s="179"/>
      <c r="J432" s="179"/>
      <c r="K432" s="179"/>
      <c r="L432" s="179"/>
      <c r="M432" s="179"/>
      <c r="N432" s="179"/>
      <c r="O432" s="179"/>
      <c r="P432" s="179"/>
      <c r="Q432" s="179"/>
      <c r="R432" s="179"/>
      <c r="S432" s="179"/>
      <c r="T432" s="179"/>
      <c r="U432" s="179"/>
      <c r="V432" s="179"/>
      <c r="W432" s="179"/>
      <c r="X432" s="179"/>
      <c r="Y432" s="179"/>
      <c r="Z432" s="179"/>
      <c r="AB432" s="179"/>
      <c r="AC432" s="179"/>
      <c r="AF432" s="179"/>
      <c r="AG432" s="179"/>
      <c r="AJ432" s="179"/>
      <c r="AK432" s="179"/>
      <c r="AN432" s="179"/>
      <c r="AO432" s="179"/>
      <c r="AR432" s="179"/>
      <c r="AS432" s="179"/>
      <c r="AV432" s="179"/>
      <c r="AW432" s="179"/>
      <c r="AZ432" s="179"/>
      <c r="BA432" s="179"/>
      <c r="BD432" s="179"/>
      <c r="BE432" s="179"/>
      <c r="BH432" s="179"/>
      <c r="BI432" s="179"/>
      <c r="BL432" s="179"/>
      <c r="BM432" s="179"/>
      <c r="BP432" s="179"/>
      <c r="BQ432" s="179"/>
      <c r="BT432" s="179"/>
      <c r="BU432" s="179"/>
      <c r="BX432" s="179"/>
      <c r="BY432" s="179"/>
      <c r="CB432" s="179"/>
      <c r="CC432" s="179"/>
      <c r="CF432" s="179"/>
      <c r="CG432" s="179"/>
      <c r="CJ432" s="179"/>
      <c r="CK432" s="179"/>
      <c r="CN432" s="179"/>
      <c r="CO432" s="179"/>
      <c r="CR432" s="179"/>
      <c r="CS432" s="179"/>
      <c r="CV432" s="179"/>
      <c r="CW432" s="179"/>
      <c r="CX432" s="156"/>
      <c r="CY432" s="156"/>
      <c r="CZ432" s="156"/>
      <c r="DA432" s="156"/>
      <c r="DB432" s="156"/>
      <c r="DC432" s="156"/>
      <c r="DD432" s="156"/>
    </row>
    <row r="433" spans="1:108" s="243" customFormat="1" x14ac:dyDescent="0.2">
      <c r="A433" s="179"/>
      <c r="B433" s="179"/>
      <c r="C433" s="179"/>
      <c r="D433" s="179"/>
      <c r="E433" s="242"/>
      <c r="F433" s="179"/>
      <c r="G433" s="179"/>
      <c r="H433" s="179"/>
      <c r="I433" s="179"/>
      <c r="J433" s="179"/>
      <c r="K433" s="179"/>
      <c r="L433" s="179"/>
      <c r="M433" s="179"/>
      <c r="N433" s="179"/>
      <c r="O433" s="179"/>
      <c r="P433" s="179"/>
      <c r="Q433" s="179"/>
      <c r="R433" s="179"/>
      <c r="S433" s="179"/>
      <c r="T433" s="179"/>
      <c r="U433" s="179"/>
      <c r="V433" s="179"/>
      <c r="W433" s="179"/>
      <c r="X433" s="179"/>
      <c r="Y433" s="179"/>
      <c r="Z433" s="179"/>
      <c r="AB433" s="179"/>
      <c r="AC433" s="179"/>
      <c r="AF433" s="179"/>
      <c r="AG433" s="179"/>
      <c r="AJ433" s="179"/>
      <c r="AK433" s="179"/>
      <c r="AN433" s="179"/>
      <c r="AO433" s="179"/>
      <c r="AR433" s="179"/>
      <c r="AS433" s="179"/>
      <c r="AV433" s="179"/>
      <c r="AW433" s="179"/>
      <c r="AZ433" s="179"/>
      <c r="BA433" s="179"/>
      <c r="BD433" s="179"/>
      <c r="BE433" s="179"/>
      <c r="BH433" s="179"/>
      <c r="BI433" s="179"/>
      <c r="BL433" s="179"/>
      <c r="BM433" s="179"/>
      <c r="BP433" s="179"/>
      <c r="BQ433" s="179"/>
      <c r="BT433" s="179"/>
      <c r="BU433" s="179"/>
      <c r="BX433" s="179"/>
      <c r="BY433" s="179"/>
      <c r="CB433" s="179"/>
      <c r="CC433" s="179"/>
      <c r="CF433" s="179"/>
      <c r="CG433" s="179"/>
      <c r="CJ433" s="179"/>
      <c r="CK433" s="179"/>
      <c r="CN433" s="179"/>
      <c r="CO433" s="179"/>
      <c r="CR433" s="179"/>
      <c r="CS433" s="179"/>
      <c r="CV433" s="179"/>
      <c r="CW433" s="179"/>
      <c r="CX433" s="156"/>
      <c r="CY433" s="156"/>
      <c r="CZ433" s="156"/>
      <c r="DA433" s="156"/>
      <c r="DB433" s="156"/>
      <c r="DC433" s="156"/>
      <c r="DD433" s="156"/>
    </row>
    <row r="434" spans="1:108" s="243" customFormat="1" x14ac:dyDescent="0.2">
      <c r="A434" s="179"/>
      <c r="B434" s="179"/>
      <c r="C434" s="179"/>
      <c r="D434" s="179"/>
      <c r="E434" s="242"/>
      <c r="F434" s="179"/>
      <c r="G434" s="179"/>
      <c r="H434" s="179"/>
      <c r="I434" s="179"/>
      <c r="J434" s="179"/>
      <c r="K434" s="179"/>
      <c r="L434" s="179"/>
      <c r="M434" s="179"/>
      <c r="N434" s="179"/>
      <c r="O434" s="179"/>
      <c r="P434" s="179"/>
      <c r="Q434" s="179"/>
      <c r="R434" s="179"/>
      <c r="S434" s="179"/>
      <c r="T434" s="179"/>
      <c r="U434" s="179"/>
      <c r="V434" s="179"/>
      <c r="W434" s="179"/>
      <c r="X434" s="179"/>
      <c r="Y434" s="179"/>
      <c r="Z434" s="179"/>
      <c r="AB434" s="179"/>
      <c r="AC434" s="179"/>
      <c r="AF434" s="179"/>
      <c r="AG434" s="179"/>
      <c r="AJ434" s="179"/>
      <c r="AK434" s="179"/>
      <c r="AN434" s="179"/>
      <c r="AO434" s="179"/>
      <c r="AR434" s="179"/>
      <c r="AS434" s="179"/>
      <c r="AV434" s="179"/>
      <c r="AW434" s="179"/>
      <c r="AZ434" s="179"/>
      <c r="BA434" s="179"/>
      <c r="BD434" s="179"/>
      <c r="BE434" s="179"/>
      <c r="BH434" s="179"/>
      <c r="BI434" s="179"/>
      <c r="BL434" s="179"/>
      <c r="BM434" s="179"/>
      <c r="BP434" s="179"/>
      <c r="BQ434" s="179"/>
      <c r="BT434" s="179"/>
      <c r="BU434" s="179"/>
      <c r="BX434" s="179"/>
      <c r="BY434" s="179"/>
      <c r="CB434" s="179"/>
      <c r="CC434" s="179"/>
      <c r="CF434" s="179"/>
      <c r="CG434" s="179"/>
      <c r="CJ434" s="179"/>
      <c r="CK434" s="179"/>
      <c r="CN434" s="179"/>
      <c r="CO434" s="179"/>
      <c r="CR434" s="179"/>
      <c r="CS434" s="179"/>
      <c r="CV434" s="179"/>
      <c r="CW434" s="179"/>
      <c r="CX434" s="156"/>
      <c r="CY434" s="156"/>
      <c r="CZ434" s="156"/>
      <c r="DA434" s="156"/>
      <c r="DB434" s="156"/>
      <c r="DC434" s="156"/>
      <c r="DD434" s="156"/>
    </row>
    <row r="435" spans="1:108" s="243" customFormat="1" x14ac:dyDescent="0.2">
      <c r="A435" s="179"/>
      <c r="B435" s="179"/>
      <c r="C435" s="179"/>
      <c r="D435" s="179"/>
      <c r="E435" s="242"/>
      <c r="F435" s="179"/>
      <c r="G435" s="179"/>
      <c r="H435" s="179"/>
      <c r="I435" s="179"/>
      <c r="J435" s="179"/>
      <c r="K435" s="179"/>
      <c r="L435" s="179"/>
      <c r="M435" s="179"/>
      <c r="N435" s="179"/>
      <c r="O435" s="179"/>
      <c r="P435" s="179"/>
      <c r="Q435" s="179"/>
      <c r="R435" s="179"/>
      <c r="S435" s="179"/>
      <c r="T435" s="179"/>
      <c r="U435" s="179"/>
      <c r="V435" s="179"/>
      <c r="W435" s="179"/>
      <c r="X435" s="179"/>
      <c r="Y435" s="179"/>
      <c r="Z435" s="179"/>
      <c r="AB435" s="179"/>
      <c r="AC435" s="179"/>
      <c r="AF435" s="179"/>
      <c r="AG435" s="179"/>
      <c r="AJ435" s="179"/>
      <c r="AK435" s="179"/>
      <c r="AN435" s="179"/>
      <c r="AO435" s="179"/>
      <c r="AR435" s="179"/>
      <c r="AS435" s="179"/>
      <c r="AV435" s="179"/>
      <c r="AW435" s="179"/>
      <c r="AZ435" s="179"/>
      <c r="BA435" s="179"/>
      <c r="BD435" s="179"/>
      <c r="BE435" s="179"/>
      <c r="BH435" s="179"/>
      <c r="BI435" s="179"/>
      <c r="BL435" s="179"/>
      <c r="BM435" s="179"/>
      <c r="BP435" s="179"/>
      <c r="BQ435" s="179"/>
      <c r="BT435" s="179"/>
      <c r="BU435" s="179"/>
      <c r="BX435" s="179"/>
      <c r="BY435" s="179"/>
      <c r="CB435" s="179"/>
      <c r="CC435" s="179"/>
      <c r="CF435" s="179"/>
      <c r="CG435" s="179"/>
      <c r="CJ435" s="179"/>
      <c r="CK435" s="179"/>
      <c r="CN435" s="179"/>
      <c r="CO435" s="179"/>
      <c r="CR435" s="179"/>
      <c r="CS435" s="179"/>
      <c r="CV435" s="179"/>
      <c r="CW435" s="179"/>
      <c r="CX435" s="156"/>
      <c r="CY435" s="156"/>
      <c r="CZ435" s="156"/>
      <c r="DA435" s="156"/>
      <c r="DB435" s="156"/>
      <c r="DC435" s="156"/>
      <c r="DD435" s="156"/>
    </row>
    <row r="436" spans="1:108" s="243" customFormat="1" x14ac:dyDescent="0.2">
      <c r="A436" s="179"/>
      <c r="B436" s="179"/>
      <c r="C436" s="179"/>
      <c r="D436" s="179"/>
      <c r="E436" s="242"/>
      <c r="F436" s="179"/>
      <c r="G436" s="179"/>
      <c r="H436" s="179"/>
      <c r="I436" s="179"/>
      <c r="J436" s="179"/>
      <c r="K436" s="179"/>
      <c r="L436" s="179"/>
      <c r="M436" s="179"/>
      <c r="N436" s="179"/>
      <c r="O436" s="179"/>
      <c r="P436" s="179"/>
      <c r="Q436" s="179"/>
      <c r="R436" s="179"/>
      <c r="S436" s="179"/>
      <c r="T436" s="179"/>
      <c r="U436" s="179"/>
      <c r="V436" s="179"/>
      <c r="W436" s="179"/>
      <c r="X436" s="179"/>
      <c r="Y436" s="179"/>
      <c r="Z436" s="179"/>
      <c r="AB436" s="179"/>
      <c r="AC436" s="179"/>
      <c r="AF436" s="179"/>
      <c r="AG436" s="179"/>
      <c r="AJ436" s="179"/>
      <c r="AK436" s="179"/>
      <c r="AN436" s="179"/>
      <c r="AO436" s="179"/>
      <c r="AR436" s="179"/>
      <c r="AS436" s="179"/>
      <c r="AV436" s="179"/>
      <c r="AW436" s="179"/>
      <c r="AZ436" s="179"/>
      <c r="BA436" s="179"/>
      <c r="BD436" s="179"/>
      <c r="BE436" s="179"/>
      <c r="BH436" s="179"/>
      <c r="BI436" s="179"/>
      <c r="BL436" s="179"/>
      <c r="BM436" s="179"/>
      <c r="BP436" s="179"/>
      <c r="BQ436" s="179"/>
      <c r="BT436" s="179"/>
      <c r="BU436" s="179"/>
      <c r="BX436" s="179"/>
      <c r="BY436" s="179"/>
      <c r="CB436" s="179"/>
      <c r="CC436" s="179"/>
      <c r="CF436" s="179"/>
      <c r="CG436" s="179"/>
      <c r="CJ436" s="179"/>
      <c r="CK436" s="179"/>
      <c r="CN436" s="179"/>
      <c r="CO436" s="179"/>
      <c r="CR436" s="179"/>
      <c r="CS436" s="179"/>
      <c r="CV436" s="179"/>
      <c r="CW436" s="179"/>
      <c r="CX436" s="156"/>
      <c r="CY436" s="156"/>
      <c r="CZ436" s="156"/>
      <c r="DA436" s="156"/>
      <c r="DB436" s="156"/>
      <c r="DC436" s="156"/>
      <c r="DD436" s="156"/>
    </row>
    <row r="437" spans="1:108" s="243" customFormat="1" x14ac:dyDescent="0.2">
      <c r="A437" s="179"/>
      <c r="B437" s="179"/>
      <c r="C437" s="179"/>
      <c r="D437" s="179"/>
      <c r="E437" s="242"/>
      <c r="F437" s="179"/>
      <c r="G437" s="179"/>
      <c r="H437" s="179"/>
      <c r="I437" s="179"/>
      <c r="J437" s="179"/>
      <c r="K437" s="179"/>
      <c r="L437" s="179"/>
      <c r="M437" s="179"/>
      <c r="N437" s="179"/>
      <c r="O437" s="179"/>
      <c r="P437" s="179"/>
      <c r="Q437" s="179"/>
      <c r="R437" s="179"/>
      <c r="S437" s="179"/>
      <c r="T437" s="179"/>
      <c r="U437" s="179"/>
      <c r="V437" s="179"/>
      <c r="W437" s="179"/>
      <c r="X437" s="179"/>
      <c r="Y437" s="179"/>
      <c r="Z437" s="179"/>
      <c r="AB437" s="179"/>
      <c r="AC437" s="179"/>
      <c r="AF437" s="179"/>
      <c r="AG437" s="179"/>
      <c r="AJ437" s="179"/>
      <c r="AK437" s="179"/>
      <c r="AN437" s="179"/>
      <c r="AO437" s="179"/>
      <c r="AR437" s="179"/>
      <c r="AS437" s="179"/>
      <c r="AV437" s="179"/>
      <c r="AW437" s="179"/>
      <c r="AZ437" s="179"/>
      <c r="BA437" s="179"/>
      <c r="BD437" s="179"/>
      <c r="BE437" s="179"/>
      <c r="BH437" s="179"/>
      <c r="BI437" s="179"/>
      <c r="BL437" s="179"/>
      <c r="BM437" s="179"/>
      <c r="BP437" s="179"/>
      <c r="BQ437" s="179"/>
      <c r="BT437" s="179"/>
      <c r="BU437" s="179"/>
      <c r="BX437" s="179"/>
      <c r="BY437" s="179"/>
      <c r="CB437" s="179"/>
      <c r="CC437" s="179"/>
      <c r="CF437" s="179"/>
      <c r="CG437" s="179"/>
      <c r="CJ437" s="179"/>
      <c r="CK437" s="179"/>
      <c r="CN437" s="179"/>
      <c r="CO437" s="179"/>
      <c r="CR437" s="179"/>
      <c r="CS437" s="179"/>
      <c r="CV437" s="179"/>
      <c r="CW437" s="179"/>
      <c r="CX437" s="156"/>
      <c r="CY437" s="156"/>
      <c r="CZ437" s="156"/>
      <c r="DA437" s="156"/>
      <c r="DB437" s="156"/>
      <c r="DC437" s="156"/>
      <c r="DD437" s="156"/>
    </row>
    <row r="438" spans="1:108" s="243" customFormat="1" x14ac:dyDescent="0.2">
      <c r="A438" s="179"/>
      <c r="B438" s="179"/>
      <c r="C438" s="179"/>
      <c r="D438" s="179"/>
      <c r="E438" s="242"/>
      <c r="F438" s="179"/>
      <c r="G438" s="179"/>
      <c r="H438" s="179"/>
      <c r="I438" s="179"/>
      <c r="J438" s="179"/>
      <c r="K438" s="179"/>
      <c r="L438" s="179"/>
      <c r="M438" s="179"/>
      <c r="N438" s="179"/>
      <c r="O438" s="179"/>
      <c r="P438" s="179"/>
      <c r="Q438" s="179"/>
      <c r="R438" s="179"/>
      <c r="S438" s="179"/>
      <c r="T438" s="179"/>
      <c r="U438" s="179"/>
      <c r="V438" s="179"/>
      <c r="W438" s="179"/>
      <c r="X438" s="179"/>
      <c r="Y438" s="179"/>
      <c r="Z438" s="179"/>
      <c r="AB438" s="179"/>
      <c r="AC438" s="179"/>
      <c r="AF438" s="179"/>
      <c r="AG438" s="179"/>
      <c r="AJ438" s="179"/>
      <c r="AK438" s="179"/>
      <c r="AN438" s="179"/>
      <c r="AO438" s="179"/>
      <c r="AR438" s="179"/>
      <c r="AS438" s="179"/>
      <c r="AV438" s="179"/>
      <c r="AW438" s="179"/>
      <c r="AZ438" s="179"/>
      <c r="BA438" s="179"/>
      <c r="BD438" s="179"/>
      <c r="BE438" s="179"/>
      <c r="BH438" s="179"/>
      <c r="BI438" s="179"/>
      <c r="BL438" s="179"/>
      <c r="BM438" s="179"/>
      <c r="BP438" s="179"/>
      <c r="BQ438" s="179"/>
      <c r="BT438" s="179"/>
      <c r="BU438" s="179"/>
      <c r="BX438" s="179"/>
      <c r="BY438" s="179"/>
      <c r="CB438" s="179"/>
      <c r="CC438" s="179"/>
      <c r="CF438" s="179"/>
      <c r="CG438" s="179"/>
      <c r="CJ438" s="179"/>
      <c r="CK438" s="179"/>
      <c r="CN438" s="179"/>
      <c r="CO438" s="179"/>
      <c r="CR438" s="179"/>
      <c r="CS438" s="179"/>
      <c r="CV438" s="179"/>
      <c r="CW438" s="179"/>
      <c r="CX438" s="156"/>
      <c r="CY438" s="156"/>
      <c r="CZ438" s="156"/>
      <c r="DA438" s="156"/>
      <c r="DB438" s="156"/>
      <c r="DC438" s="156"/>
      <c r="DD438" s="156"/>
    </row>
    <row r="439" spans="1:108" s="243" customFormat="1" x14ac:dyDescent="0.2">
      <c r="A439" s="179"/>
      <c r="B439" s="179"/>
      <c r="C439" s="179"/>
      <c r="D439" s="179"/>
      <c r="E439" s="242"/>
      <c r="F439" s="179"/>
      <c r="G439" s="179"/>
      <c r="H439" s="179"/>
      <c r="I439" s="179"/>
      <c r="J439" s="179"/>
      <c r="K439" s="179"/>
      <c r="L439" s="179"/>
      <c r="M439" s="179"/>
      <c r="N439" s="179"/>
      <c r="O439" s="179"/>
      <c r="P439" s="179"/>
      <c r="Q439" s="179"/>
      <c r="R439" s="179"/>
      <c r="S439" s="179"/>
      <c r="T439" s="179"/>
      <c r="U439" s="179"/>
      <c r="V439" s="179"/>
      <c r="W439" s="179"/>
      <c r="X439" s="179"/>
      <c r="Y439" s="179"/>
      <c r="Z439" s="179"/>
      <c r="AB439" s="179"/>
      <c r="AC439" s="179"/>
      <c r="AF439" s="179"/>
      <c r="AG439" s="179"/>
      <c r="AJ439" s="179"/>
      <c r="AK439" s="179"/>
      <c r="AN439" s="179"/>
      <c r="AO439" s="179"/>
      <c r="AR439" s="179"/>
      <c r="AS439" s="179"/>
      <c r="AV439" s="179"/>
      <c r="AW439" s="179"/>
      <c r="AZ439" s="179"/>
      <c r="BA439" s="179"/>
      <c r="BD439" s="179"/>
      <c r="BE439" s="179"/>
      <c r="BH439" s="179"/>
      <c r="BI439" s="179"/>
      <c r="BL439" s="179"/>
      <c r="BM439" s="179"/>
      <c r="BP439" s="179"/>
      <c r="BQ439" s="179"/>
      <c r="BT439" s="179"/>
      <c r="BU439" s="179"/>
      <c r="BX439" s="179"/>
      <c r="BY439" s="179"/>
      <c r="CB439" s="179"/>
      <c r="CC439" s="179"/>
      <c r="CF439" s="179"/>
      <c r="CG439" s="179"/>
      <c r="CJ439" s="179"/>
      <c r="CK439" s="179"/>
      <c r="CN439" s="179"/>
      <c r="CO439" s="179"/>
      <c r="CR439" s="179"/>
      <c r="CS439" s="179"/>
      <c r="CV439" s="179"/>
      <c r="CW439" s="179"/>
      <c r="CX439" s="156"/>
      <c r="CY439" s="156"/>
      <c r="CZ439" s="156"/>
      <c r="DA439" s="156"/>
      <c r="DB439" s="156"/>
      <c r="DC439" s="156"/>
      <c r="DD439" s="156"/>
    </row>
    <row r="440" spans="1:108" s="243" customFormat="1" x14ac:dyDescent="0.2">
      <c r="A440" s="179"/>
      <c r="B440" s="179"/>
      <c r="C440" s="179"/>
      <c r="D440" s="179"/>
      <c r="E440" s="242"/>
      <c r="F440" s="179"/>
      <c r="G440" s="179"/>
      <c r="H440" s="179"/>
      <c r="I440" s="179"/>
      <c r="J440" s="179"/>
      <c r="K440" s="179"/>
      <c r="L440" s="179"/>
      <c r="M440" s="179"/>
      <c r="N440" s="179"/>
      <c r="O440" s="179"/>
      <c r="P440" s="179"/>
      <c r="Q440" s="179"/>
      <c r="R440" s="179"/>
      <c r="S440" s="179"/>
      <c r="T440" s="179"/>
      <c r="U440" s="179"/>
      <c r="V440" s="179"/>
      <c r="W440" s="179"/>
      <c r="X440" s="179"/>
      <c r="Y440" s="179"/>
      <c r="Z440" s="179"/>
      <c r="AB440" s="179"/>
      <c r="AC440" s="179"/>
      <c r="AF440" s="179"/>
      <c r="AG440" s="179"/>
      <c r="AJ440" s="179"/>
      <c r="AK440" s="179"/>
      <c r="AN440" s="179"/>
      <c r="AO440" s="179"/>
      <c r="AR440" s="179"/>
      <c r="AS440" s="179"/>
      <c r="AV440" s="179"/>
      <c r="AW440" s="179"/>
      <c r="AZ440" s="179"/>
      <c r="BA440" s="179"/>
      <c r="BD440" s="179"/>
      <c r="BE440" s="179"/>
      <c r="BH440" s="179"/>
      <c r="BI440" s="179"/>
      <c r="BL440" s="179"/>
      <c r="BM440" s="179"/>
      <c r="BP440" s="179"/>
      <c r="BQ440" s="179"/>
      <c r="BT440" s="179"/>
      <c r="BU440" s="179"/>
      <c r="BX440" s="179"/>
      <c r="BY440" s="179"/>
      <c r="CB440" s="179"/>
      <c r="CC440" s="179"/>
      <c r="CF440" s="179"/>
      <c r="CG440" s="179"/>
      <c r="CJ440" s="179"/>
      <c r="CK440" s="179"/>
      <c r="CN440" s="179"/>
      <c r="CO440" s="179"/>
      <c r="CR440" s="179"/>
      <c r="CS440" s="179"/>
      <c r="CV440" s="179"/>
      <c r="CW440" s="179"/>
      <c r="CX440" s="156"/>
      <c r="CY440" s="156"/>
      <c r="CZ440" s="156"/>
      <c r="DA440" s="156"/>
      <c r="DB440" s="156"/>
      <c r="DC440" s="156"/>
      <c r="DD440" s="156"/>
    </row>
    <row r="441" spans="1:108" s="243" customFormat="1" x14ac:dyDescent="0.2">
      <c r="A441" s="179"/>
      <c r="B441" s="179"/>
      <c r="C441" s="179"/>
      <c r="D441" s="179"/>
      <c r="E441" s="242"/>
      <c r="F441" s="179"/>
      <c r="G441" s="179"/>
      <c r="H441" s="179"/>
      <c r="I441" s="179"/>
      <c r="J441" s="179"/>
      <c r="K441" s="179"/>
      <c r="L441" s="179"/>
      <c r="M441" s="179"/>
      <c r="N441" s="179"/>
      <c r="O441" s="179"/>
      <c r="P441" s="179"/>
      <c r="Q441" s="179"/>
      <c r="R441" s="179"/>
      <c r="S441" s="179"/>
      <c r="T441" s="179"/>
      <c r="U441" s="179"/>
      <c r="V441" s="179"/>
      <c r="W441" s="179"/>
      <c r="X441" s="179"/>
      <c r="Y441" s="179"/>
      <c r="Z441" s="179"/>
      <c r="AB441" s="179"/>
      <c r="AC441" s="179"/>
      <c r="AF441" s="179"/>
      <c r="AG441" s="179"/>
      <c r="AJ441" s="179"/>
      <c r="AK441" s="179"/>
      <c r="AN441" s="179"/>
      <c r="AO441" s="179"/>
      <c r="AR441" s="179"/>
      <c r="AS441" s="179"/>
      <c r="AV441" s="179"/>
      <c r="AW441" s="179"/>
      <c r="AZ441" s="179"/>
      <c r="BA441" s="179"/>
      <c r="BD441" s="179"/>
      <c r="BE441" s="179"/>
      <c r="BH441" s="179"/>
      <c r="BI441" s="179"/>
      <c r="BL441" s="179"/>
      <c r="BM441" s="179"/>
      <c r="BP441" s="179"/>
      <c r="BQ441" s="179"/>
      <c r="BT441" s="179"/>
      <c r="BU441" s="179"/>
      <c r="BX441" s="179"/>
      <c r="BY441" s="179"/>
      <c r="CB441" s="179"/>
      <c r="CC441" s="179"/>
      <c r="CF441" s="179"/>
      <c r="CG441" s="179"/>
      <c r="CJ441" s="179"/>
      <c r="CK441" s="179"/>
      <c r="CN441" s="179"/>
      <c r="CO441" s="179"/>
      <c r="CR441" s="179"/>
      <c r="CS441" s="179"/>
      <c r="CV441" s="179"/>
      <c r="CW441" s="179"/>
      <c r="CX441" s="156"/>
      <c r="CY441" s="156"/>
      <c r="CZ441" s="156"/>
      <c r="DA441" s="156"/>
      <c r="DB441" s="156"/>
      <c r="DC441" s="156"/>
      <c r="DD441" s="156"/>
    </row>
    <row r="442" spans="1:108" s="243" customFormat="1" x14ac:dyDescent="0.2">
      <c r="A442" s="179"/>
      <c r="B442" s="179"/>
      <c r="C442" s="179"/>
      <c r="D442" s="179"/>
      <c r="E442" s="242"/>
      <c r="F442" s="179"/>
      <c r="G442" s="179"/>
      <c r="H442" s="179"/>
      <c r="I442" s="179"/>
      <c r="J442" s="179"/>
      <c r="K442" s="179"/>
      <c r="L442" s="179"/>
      <c r="M442" s="179"/>
      <c r="N442" s="179"/>
      <c r="O442" s="179"/>
      <c r="P442" s="179"/>
      <c r="Q442" s="179"/>
      <c r="R442" s="179"/>
      <c r="S442" s="179"/>
      <c r="T442" s="179"/>
      <c r="U442" s="179"/>
      <c r="V442" s="179"/>
      <c r="W442" s="179"/>
      <c r="X442" s="179"/>
      <c r="Y442" s="179"/>
      <c r="Z442" s="179"/>
      <c r="AB442" s="179"/>
      <c r="AC442" s="179"/>
      <c r="AF442" s="179"/>
      <c r="AG442" s="179"/>
      <c r="AJ442" s="179"/>
      <c r="AK442" s="179"/>
      <c r="AN442" s="179"/>
      <c r="AO442" s="179"/>
      <c r="AR442" s="179"/>
      <c r="AS442" s="179"/>
      <c r="AV442" s="179"/>
      <c r="AW442" s="179"/>
      <c r="AZ442" s="179"/>
      <c r="BA442" s="179"/>
      <c r="BD442" s="179"/>
      <c r="BE442" s="179"/>
      <c r="BH442" s="179"/>
      <c r="BI442" s="179"/>
      <c r="BL442" s="179"/>
      <c r="BM442" s="179"/>
      <c r="BP442" s="179"/>
      <c r="BQ442" s="179"/>
      <c r="BT442" s="179"/>
      <c r="BU442" s="179"/>
      <c r="BX442" s="179"/>
      <c r="BY442" s="179"/>
      <c r="CB442" s="179"/>
      <c r="CC442" s="179"/>
      <c r="CF442" s="179"/>
      <c r="CG442" s="179"/>
      <c r="CJ442" s="179"/>
      <c r="CK442" s="179"/>
      <c r="CN442" s="179"/>
      <c r="CO442" s="179"/>
      <c r="CR442" s="179"/>
      <c r="CS442" s="179"/>
      <c r="CV442" s="179"/>
      <c r="CW442" s="179"/>
      <c r="CX442" s="156"/>
      <c r="CY442" s="156"/>
      <c r="CZ442" s="156"/>
      <c r="DA442" s="156"/>
      <c r="DB442" s="156"/>
      <c r="DC442" s="156"/>
      <c r="DD442" s="156"/>
    </row>
    <row r="443" spans="1:108" s="243" customFormat="1" x14ac:dyDescent="0.2">
      <c r="A443" s="179"/>
      <c r="B443" s="179"/>
      <c r="C443" s="179"/>
      <c r="D443" s="179"/>
      <c r="E443" s="242"/>
      <c r="F443" s="179"/>
      <c r="G443" s="179"/>
      <c r="H443" s="179"/>
      <c r="I443" s="179"/>
      <c r="J443" s="179"/>
      <c r="K443" s="179"/>
      <c r="L443" s="179"/>
      <c r="M443" s="179"/>
      <c r="N443" s="179"/>
      <c r="O443" s="179"/>
      <c r="P443" s="179"/>
      <c r="Q443" s="179"/>
      <c r="R443" s="179"/>
      <c r="S443" s="179"/>
      <c r="T443" s="179"/>
      <c r="U443" s="179"/>
      <c r="V443" s="179"/>
      <c r="W443" s="179"/>
      <c r="X443" s="179"/>
      <c r="Y443" s="179"/>
      <c r="Z443" s="179"/>
      <c r="AB443" s="179"/>
      <c r="AC443" s="179"/>
      <c r="AF443" s="179"/>
      <c r="AG443" s="179"/>
      <c r="AJ443" s="179"/>
      <c r="AK443" s="179"/>
      <c r="AN443" s="179"/>
      <c r="AO443" s="179"/>
      <c r="AR443" s="179"/>
      <c r="AS443" s="179"/>
      <c r="AV443" s="179"/>
      <c r="AW443" s="179"/>
      <c r="AZ443" s="179"/>
      <c r="BA443" s="179"/>
      <c r="BD443" s="179"/>
      <c r="BE443" s="179"/>
      <c r="BH443" s="179"/>
      <c r="BI443" s="179"/>
      <c r="BL443" s="179"/>
      <c r="BM443" s="179"/>
      <c r="BP443" s="179"/>
      <c r="BQ443" s="179"/>
      <c r="BT443" s="179"/>
      <c r="BU443" s="179"/>
      <c r="BX443" s="179"/>
      <c r="BY443" s="179"/>
      <c r="CB443" s="179"/>
      <c r="CC443" s="179"/>
      <c r="CF443" s="179"/>
      <c r="CG443" s="179"/>
      <c r="CJ443" s="179"/>
      <c r="CK443" s="179"/>
      <c r="CN443" s="179"/>
      <c r="CO443" s="179"/>
      <c r="CR443" s="179"/>
      <c r="CS443" s="179"/>
      <c r="CV443" s="179"/>
      <c r="CW443" s="179"/>
      <c r="CX443" s="156"/>
      <c r="CY443" s="156"/>
      <c r="CZ443" s="156"/>
      <c r="DA443" s="156"/>
      <c r="DB443" s="156"/>
      <c r="DC443" s="156"/>
      <c r="DD443" s="156"/>
    </row>
    <row r="444" spans="1:108" s="243" customFormat="1" x14ac:dyDescent="0.2">
      <c r="A444" s="179"/>
      <c r="B444" s="179"/>
      <c r="C444" s="179"/>
      <c r="D444" s="179"/>
      <c r="E444" s="242"/>
      <c r="F444" s="179"/>
      <c r="G444" s="179"/>
      <c r="H444" s="179"/>
      <c r="I444" s="179"/>
      <c r="J444" s="179"/>
      <c r="K444" s="179"/>
      <c r="L444" s="179"/>
      <c r="M444" s="179"/>
      <c r="N444" s="179"/>
      <c r="O444" s="179"/>
      <c r="P444" s="179"/>
      <c r="Q444" s="179"/>
      <c r="R444" s="179"/>
      <c r="S444" s="179"/>
      <c r="T444" s="179"/>
      <c r="U444" s="179"/>
      <c r="V444" s="179"/>
      <c r="W444" s="179"/>
      <c r="X444" s="179"/>
      <c r="Y444" s="179"/>
      <c r="Z444" s="179"/>
      <c r="AB444" s="179"/>
      <c r="AC444" s="179"/>
      <c r="AF444" s="179"/>
      <c r="AG444" s="179"/>
      <c r="AJ444" s="179"/>
      <c r="AK444" s="179"/>
      <c r="AN444" s="179"/>
      <c r="AO444" s="179"/>
      <c r="AR444" s="179"/>
      <c r="AS444" s="179"/>
      <c r="AV444" s="179"/>
      <c r="AW444" s="179"/>
      <c r="AZ444" s="179"/>
      <c r="BA444" s="179"/>
      <c r="BD444" s="179"/>
      <c r="BE444" s="179"/>
      <c r="BH444" s="179"/>
      <c r="BI444" s="179"/>
      <c r="BL444" s="179"/>
      <c r="BM444" s="179"/>
      <c r="BP444" s="179"/>
      <c r="BQ444" s="179"/>
      <c r="BT444" s="179"/>
      <c r="BU444" s="179"/>
      <c r="BX444" s="179"/>
      <c r="BY444" s="179"/>
      <c r="CB444" s="179"/>
      <c r="CC444" s="179"/>
      <c r="CF444" s="179"/>
      <c r="CG444" s="179"/>
      <c r="CJ444" s="179"/>
      <c r="CK444" s="179"/>
      <c r="CN444" s="179"/>
      <c r="CO444" s="179"/>
      <c r="CR444" s="179"/>
      <c r="CS444" s="179"/>
      <c r="CV444" s="179"/>
      <c r="CW444" s="179"/>
      <c r="CX444" s="156"/>
      <c r="CY444" s="156"/>
      <c r="CZ444" s="156"/>
      <c r="DA444" s="156"/>
      <c r="DB444" s="156"/>
      <c r="DC444" s="156"/>
      <c r="DD444" s="156"/>
    </row>
    <row r="445" spans="1:108" s="243" customFormat="1" x14ac:dyDescent="0.2">
      <c r="A445" s="179"/>
      <c r="B445" s="179"/>
      <c r="C445" s="179"/>
      <c r="D445" s="179"/>
      <c r="E445" s="242"/>
      <c r="F445" s="179"/>
      <c r="G445" s="179"/>
      <c r="H445" s="179"/>
      <c r="I445" s="179"/>
      <c r="J445" s="179"/>
      <c r="K445" s="179"/>
      <c r="L445" s="179"/>
      <c r="M445" s="179"/>
      <c r="N445" s="179"/>
      <c r="O445" s="179"/>
      <c r="P445" s="179"/>
      <c r="Q445" s="179"/>
      <c r="R445" s="179"/>
      <c r="S445" s="179"/>
      <c r="T445" s="179"/>
      <c r="U445" s="179"/>
      <c r="V445" s="179"/>
      <c r="W445" s="179"/>
      <c r="X445" s="179"/>
      <c r="Y445" s="179"/>
      <c r="Z445" s="179"/>
      <c r="AB445" s="179"/>
      <c r="AC445" s="179"/>
      <c r="AF445" s="179"/>
      <c r="AG445" s="179"/>
      <c r="AJ445" s="179"/>
      <c r="AK445" s="179"/>
      <c r="AN445" s="179"/>
      <c r="AO445" s="179"/>
      <c r="AR445" s="179"/>
      <c r="AS445" s="179"/>
      <c r="AV445" s="179"/>
      <c r="AW445" s="179"/>
      <c r="AZ445" s="179"/>
      <c r="BA445" s="179"/>
      <c r="BD445" s="179"/>
      <c r="BE445" s="179"/>
      <c r="BH445" s="179"/>
      <c r="BI445" s="179"/>
      <c r="BL445" s="179"/>
      <c r="BM445" s="179"/>
      <c r="BP445" s="179"/>
      <c r="BQ445" s="179"/>
      <c r="BT445" s="179"/>
      <c r="BU445" s="179"/>
      <c r="BX445" s="179"/>
      <c r="BY445" s="179"/>
      <c r="CB445" s="179"/>
      <c r="CC445" s="179"/>
      <c r="CF445" s="179"/>
      <c r="CG445" s="179"/>
      <c r="CJ445" s="179"/>
      <c r="CK445" s="179"/>
      <c r="CN445" s="179"/>
      <c r="CO445" s="179"/>
      <c r="CR445" s="179"/>
      <c r="CS445" s="179"/>
      <c r="CV445" s="179"/>
      <c r="CW445" s="179"/>
      <c r="CX445" s="156"/>
      <c r="CY445" s="156"/>
      <c r="CZ445" s="156"/>
      <c r="DA445" s="156"/>
      <c r="DB445" s="156"/>
      <c r="DC445" s="156"/>
      <c r="DD445" s="156"/>
    </row>
    <row r="446" spans="1:108" s="243" customFormat="1" x14ac:dyDescent="0.2">
      <c r="A446" s="179"/>
      <c r="B446" s="179"/>
      <c r="C446" s="179"/>
      <c r="D446" s="179"/>
      <c r="E446" s="242"/>
      <c r="F446" s="179"/>
      <c r="G446" s="179"/>
      <c r="H446" s="179"/>
      <c r="I446" s="179"/>
      <c r="J446" s="179"/>
      <c r="K446" s="179"/>
      <c r="L446" s="179"/>
      <c r="M446" s="179"/>
      <c r="N446" s="179"/>
      <c r="O446" s="179"/>
      <c r="P446" s="179"/>
      <c r="Q446" s="179"/>
      <c r="R446" s="179"/>
      <c r="S446" s="179"/>
      <c r="T446" s="179"/>
      <c r="U446" s="179"/>
      <c r="V446" s="179"/>
      <c r="W446" s="179"/>
      <c r="X446" s="179"/>
      <c r="Y446" s="179"/>
      <c r="Z446" s="179"/>
      <c r="AB446" s="179"/>
      <c r="AC446" s="179"/>
      <c r="AF446" s="179"/>
      <c r="AG446" s="179"/>
      <c r="AJ446" s="179"/>
      <c r="AK446" s="179"/>
      <c r="AN446" s="179"/>
      <c r="AO446" s="179"/>
      <c r="AR446" s="179"/>
      <c r="AS446" s="179"/>
      <c r="AV446" s="179"/>
      <c r="AW446" s="179"/>
      <c r="AZ446" s="179"/>
      <c r="BA446" s="179"/>
      <c r="BD446" s="179"/>
      <c r="BE446" s="179"/>
      <c r="BH446" s="179"/>
      <c r="BI446" s="179"/>
      <c r="BL446" s="179"/>
      <c r="BM446" s="179"/>
      <c r="BP446" s="179"/>
      <c r="BQ446" s="179"/>
      <c r="BT446" s="179"/>
      <c r="BU446" s="179"/>
      <c r="BX446" s="179"/>
      <c r="BY446" s="179"/>
      <c r="CB446" s="179"/>
      <c r="CC446" s="179"/>
      <c r="CF446" s="179"/>
      <c r="CG446" s="179"/>
      <c r="CJ446" s="179"/>
      <c r="CK446" s="179"/>
      <c r="CN446" s="179"/>
      <c r="CO446" s="179"/>
      <c r="CR446" s="179"/>
      <c r="CS446" s="179"/>
      <c r="CV446" s="179"/>
      <c r="CW446" s="179"/>
      <c r="CX446" s="156"/>
      <c r="CY446" s="156"/>
      <c r="CZ446" s="156"/>
      <c r="DA446" s="156"/>
      <c r="DB446" s="156"/>
      <c r="DC446" s="156"/>
      <c r="DD446" s="156"/>
    </row>
    <row r="447" spans="1:108" s="243" customFormat="1" x14ac:dyDescent="0.2">
      <c r="A447" s="179"/>
      <c r="B447" s="179"/>
      <c r="C447" s="179"/>
      <c r="D447" s="179"/>
      <c r="E447" s="242"/>
      <c r="F447" s="179"/>
      <c r="G447" s="179"/>
      <c r="H447" s="179"/>
      <c r="I447" s="179"/>
      <c r="J447" s="179"/>
      <c r="K447" s="179"/>
      <c r="L447" s="179"/>
      <c r="M447" s="179"/>
      <c r="N447" s="179"/>
      <c r="O447" s="179"/>
      <c r="P447" s="179"/>
      <c r="Q447" s="179"/>
      <c r="R447" s="179"/>
      <c r="S447" s="179"/>
      <c r="T447" s="179"/>
      <c r="U447" s="179"/>
      <c r="V447" s="179"/>
      <c r="W447" s="179"/>
      <c r="X447" s="179"/>
      <c r="Y447" s="179"/>
      <c r="Z447" s="179"/>
      <c r="AB447" s="179"/>
      <c r="AC447" s="179"/>
      <c r="AF447" s="179"/>
      <c r="AG447" s="179"/>
      <c r="AJ447" s="179"/>
      <c r="AK447" s="179"/>
      <c r="AN447" s="179"/>
      <c r="AO447" s="179"/>
      <c r="AR447" s="179"/>
      <c r="AS447" s="179"/>
      <c r="AV447" s="179"/>
      <c r="AW447" s="179"/>
      <c r="AZ447" s="179"/>
      <c r="BA447" s="179"/>
      <c r="BD447" s="179"/>
      <c r="BE447" s="179"/>
      <c r="BH447" s="179"/>
      <c r="BI447" s="179"/>
      <c r="BL447" s="179"/>
      <c r="BM447" s="179"/>
      <c r="BP447" s="179"/>
      <c r="BQ447" s="179"/>
      <c r="BT447" s="179"/>
      <c r="BU447" s="179"/>
      <c r="BX447" s="179"/>
      <c r="BY447" s="179"/>
      <c r="CB447" s="179"/>
      <c r="CC447" s="179"/>
      <c r="CF447" s="179"/>
      <c r="CG447" s="179"/>
      <c r="CJ447" s="179"/>
      <c r="CK447" s="179"/>
      <c r="CN447" s="179"/>
      <c r="CO447" s="179"/>
      <c r="CR447" s="179"/>
      <c r="CS447" s="179"/>
      <c r="CV447" s="179"/>
      <c r="CW447" s="179"/>
      <c r="CX447" s="156"/>
      <c r="CY447" s="156"/>
      <c r="CZ447" s="156"/>
      <c r="DA447" s="156"/>
      <c r="DB447" s="156"/>
      <c r="DC447" s="156"/>
      <c r="DD447" s="156"/>
    </row>
    <row r="448" spans="1:108" s="243" customFormat="1" x14ac:dyDescent="0.2">
      <c r="A448" s="179"/>
      <c r="B448" s="179"/>
      <c r="C448" s="179"/>
      <c r="D448" s="179"/>
      <c r="E448" s="242"/>
      <c r="F448" s="179"/>
      <c r="G448" s="179"/>
      <c r="H448" s="179"/>
      <c r="I448" s="179"/>
      <c r="J448" s="179"/>
      <c r="K448" s="179"/>
      <c r="L448" s="179"/>
      <c r="M448" s="179"/>
      <c r="N448" s="179"/>
      <c r="O448" s="179"/>
      <c r="P448" s="179"/>
      <c r="Q448" s="179"/>
      <c r="R448" s="179"/>
      <c r="S448" s="179"/>
      <c r="T448" s="179"/>
      <c r="U448" s="179"/>
      <c r="V448" s="179"/>
      <c r="W448" s="179"/>
      <c r="X448" s="179"/>
      <c r="Y448" s="179"/>
      <c r="Z448" s="179"/>
      <c r="AB448" s="179"/>
      <c r="AC448" s="179"/>
      <c r="AF448" s="179"/>
      <c r="AG448" s="179"/>
      <c r="AJ448" s="179"/>
      <c r="AK448" s="179"/>
      <c r="AN448" s="179"/>
      <c r="AO448" s="179"/>
      <c r="AR448" s="179"/>
      <c r="AS448" s="179"/>
      <c r="AV448" s="179"/>
      <c r="AW448" s="179"/>
      <c r="AZ448" s="179"/>
      <c r="BA448" s="179"/>
      <c r="BD448" s="179"/>
      <c r="BE448" s="179"/>
      <c r="BH448" s="179"/>
      <c r="BI448" s="179"/>
      <c r="BL448" s="179"/>
      <c r="BM448" s="179"/>
      <c r="BP448" s="179"/>
      <c r="BQ448" s="179"/>
      <c r="BT448" s="179"/>
      <c r="BU448" s="179"/>
      <c r="BX448" s="179"/>
      <c r="BY448" s="179"/>
      <c r="CB448" s="179"/>
      <c r="CC448" s="179"/>
      <c r="CF448" s="179"/>
      <c r="CG448" s="179"/>
      <c r="CJ448" s="179"/>
      <c r="CK448" s="179"/>
      <c r="CN448" s="179"/>
      <c r="CO448" s="179"/>
      <c r="CR448" s="179"/>
      <c r="CS448" s="179"/>
      <c r="CV448" s="179"/>
      <c r="CW448" s="179"/>
      <c r="CX448" s="156"/>
      <c r="CY448" s="156"/>
      <c r="CZ448" s="156"/>
      <c r="DA448" s="156"/>
      <c r="DB448" s="156"/>
      <c r="DC448" s="156"/>
      <c r="DD448" s="156"/>
    </row>
    <row r="449" spans="1:108" s="243" customFormat="1" x14ac:dyDescent="0.2">
      <c r="A449" s="179"/>
      <c r="B449" s="179"/>
      <c r="C449" s="179"/>
      <c r="D449" s="179"/>
      <c r="E449" s="242"/>
      <c r="F449" s="179"/>
      <c r="G449" s="179"/>
      <c r="H449" s="179"/>
      <c r="I449" s="179"/>
      <c r="J449" s="179"/>
      <c r="K449" s="179"/>
      <c r="L449" s="179"/>
      <c r="M449" s="179"/>
      <c r="N449" s="179"/>
      <c r="O449" s="179"/>
      <c r="P449" s="179"/>
      <c r="Q449" s="179"/>
      <c r="R449" s="179"/>
      <c r="S449" s="179"/>
      <c r="T449" s="179"/>
      <c r="U449" s="179"/>
      <c r="V449" s="179"/>
      <c r="W449" s="179"/>
      <c r="X449" s="179"/>
      <c r="Y449" s="179"/>
      <c r="Z449" s="179"/>
      <c r="AB449" s="179"/>
      <c r="AC449" s="179"/>
      <c r="AF449" s="179"/>
      <c r="AG449" s="179"/>
      <c r="AJ449" s="179"/>
      <c r="AK449" s="179"/>
      <c r="AN449" s="179"/>
      <c r="AO449" s="179"/>
      <c r="AR449" s="179"/>
      <c r="AS449" s="179"/>
      <c r="AV449" s="179"/>
      <c r="AW449" s="179"/>
      <c r="AZ449" s="179"/>
      <c r="BA449" s="179"/>
      <c r="BD449" s="179"/>
      <c r="BE449" s="179"/>
      <c r="BH449" s="179"/>
      <c r="BI449" s="179"/>
      <c r="BL449" s="179"/>
      <c r="BM449" s="179"/>
      <c r="BP449" s="179"/>
      <c r="BQ449" s="179"/>
      <c r="BT449" s="179"/>
      <c r="BU449" s="179"/>
      <c r="BX449" s="179"/>
      <c r="BY449" s="179"/>
      <c r="CB449" s="179"/>
      <c r="CC449" s="179"/>
      <c r="CF449" s="179"/>
      <c r="CG449" s="179"/>
      <c r="CJ449" s="179"/>
      <c r="CK449" s="179"/>
      <c r="CN449" s="179"/>
      <c r="CO449" s="179"/>
      <c r="CR449" s="179"/>
      <c r="CS449" s="179"/>
      <c r="CV449" s="179"/>
      <c r="CW449" s="179"/>
      <c r="CX449" s="156"/>
      <c r="CY449" s="156"/>
      <c r="CZ449" s="156"/>
      <c r="DA449" s="156"/>
      <c r="DB449" s="156"/>
      <c r="DC449" s="156"/>
      <c r="DD449" s="156"/>
    </row>
    <row r="450" spans="1:108" s="243" customFormat="1" x14ac:dyDescent="0.2">
      <c r="A450" s="179"/>
      <c r="B450" s="179"/>
      <c r="C450" s="179"/>
      <c r="D450" s="179"/>
      <c r="E450" s="242"/>
      <c r="F450" s="179"/>
      <c r="G450" s="179"/>
      <c r="H450" s="179"/>
      <c r="I450" s="179"/>
      <c r="J450" s="179"/>
      <c r="K450" s="179"/>
      <c r="L450" s="179"/>
      <c r="M450" s="179"/>
      <c r="N450" s="179"/>
      <c r="O450" s="179"/>
      <c r="P450" s="179"/>
      <c r="Q450" s="179"/>
      <c r="R450" s="179"/>
      <c r="S450" s="179"/>
      <c r="T450" s="179"/>
      <c r="U450" s="179"/>
      <c r="V450" s="179"/>
      <c r="W450" s="179"/>
      <c r="X450" s="179"/>
      <c r="Y450" s="179"/>
      <c r="Z450" s="179"/>
      <c r="AB450" s="179"/>
      <c r="AC450" s="179"/>
      <c r="AF450" s="179"/>
      <c r="AG450" s="179"/>
      <c r="AJ450" s="179"/>
      <c r="AK450" s="179"/>
      <c r="AN450" s="179"/>
      <c r="AO450" s="179"/>
      <c r="AR450" s="179"/>
      <c r="AS450" s="179"/>
      <c r="AV450" s="179"/>
      <c r="AW450" s="179"/>
      <c r="AZ450" s="179"/>
      <c r="BA450" s="179"/>
      <c r="BD450" s="179"/>
      <c r="BE450" s="179"/>
      <c r="BH450" s="179"/>
      <c r="BI450" s="179"/>
      <c r="BL450" s="179"/>
      <c r="BM450" s="179"/>
      <c r="BP450" s="179"/>
      <c r="BQ450" s="179"/>
      <c r="BT450" s="179"/>
      <c r="BU450" s="179"/>
      <c r="BX450" s="179"/>
      <c r="BY450" s="179"/>
      <c r="CB450" s="179"/>
      <c r="CC450" s="179"/>
      <c r="CF450" s="179"/>
      <c r="CG450" s="179"/>
      <c r="CJ450" s="179"/>
      <c r="CK450" s="179"/>
      <c r="CN450" s="179"/>
      <c r="CO450" s="179"/>
      <c r="CR450" s="179"/>
      <c r="CS450" s="179"/>
      <c r="CV450" s="179"/>
      <c r="CW450" s="179"/>
      <c r="CX450" s="156"/>
      <c r="CY450" s="156"/>
      <c r="CZ450" s="156"/>
      <c r="DA450" s="156"/>
      <c r="DB450" s="156"/>
      <c r="DC450" s="156"/>
      <c r="DD450" s="156"/>
    </row>
    <row r="451" spans="1:108" s="243" customFormat="1" x14ac:dyDescent="0.2">
      <c r="A451" s="179"/>
      <c r="B451" s="179"/>
      <c r="C451" s="179"/>
      <c r="D451" s="179"/>
      <c r="E451" s="242"/>
      <c r="F451" s="179"/>
      <c r="G451" s="179"/>
      <c r="H451" s="179"/>
      <c r="I451" s="179"/>
      <c r="J451" s="179"/>
      <c r="K451" s="179"/>
      <c r="L451" s="179"/>
      <c r="M451" s="179"/>
      <c r="N451" s="179"/>
      <c r="O451" s="179"/>
      <c r="P451" s="179"/>
      <c r="Q451" s="179"/>
      <c r="R451" s="179"/>
      <c r="S451" s="179"/>
      <c r="T451" s="179"/>
      <c r="U451" s="179"/>
      <c r="V451" s="179"/>
      <c r="W451" s="179"/>
      <c r="X451" s="179"/>
      <c r="Y451" s="179"/>
      <c r="Z451" s="179"/>
      <c r="AB451" s="179"/>
      <c r="AC451" s="179"/>
      <c r="AF451" s="179"/>
      <c r="AG451" s="179"/>
      <c r="AJ451" s="179"/>
      <c r="AK451" s="179"/>
      <c r="AN451" s="179"/>
      <c r="AO451" s="179"/>
      <c r="AR451" s="179"/>
      <c r="AS451" s="179"/>
      <c r="AV451" s="179"/>
      <c r="AW451" s="179"/>
      <c r="AZ451" s="179"/>
      <c r="BA451" s="179"/>
      <c r="BD451" s="179"/>
      <c r="BE451" s="179"/>
      <c r="BH451" s="179"/>
      <c r="BI451" s="179"/>
      <c r="BL451" s="179"/>
      <c r="BM451" s="179"/>
      <c r="BP451" s="179"/>
      <c r="BQ451" s="179"/>
      <c r="BT451" s="179"/>
      <c r="BU451" s="179"/>
      <c r="BX451" s="179"/>
      <c r="BY451" s="179"/>
      <c r="CB451" s="179"/>
      <c r="CC451" s="179"/>
      <c r="CF451" s="179"/>
      <c r="CG451" s="179"/>
      <c r="CJ451" s="179"/>
      <c r="CK451" s="179"/>
      <c r="CN451" s="179"/>
      <c r="CO451" s="179"/>
      <c r="CR451" s="179"/>
      <c r="CS451" s="179"/>
      <c r="CV451" s="179"/>
      <c r="CW451" s="179"/>
      <c r="CX451" s="156"/>
      <c r="CY451" s="156"/>
      <c r="CZ451" s="156"/>
      <c r="DA451" s="156"/>
      <c r="DB451" s="156"/>
      <c r="DC451" s="156"/>
      <c r="DD451" s="156"/>
    </row>
    <row r="452" spans="1:108" s="243" customFormat="1" x14ac:dyDescent="0.2">
      <c r="A452" s="179"/>
      <c r="B452" s="179"/>
      <c r="C452" s="179"/>
      <c r="D452" s="179"/>
      <c r="E452" s="242"/>
      <c r="F452" s="179"/>
      <c r="G452" s="179"/>
      <c r="H452" s="179"/>
      <c r="I452" s="179"/>
      <c r="J452" s="179"/>
      <c r="K452" s="179"/>
      <c r="L452" s="179"/>
      <c r="M452" s="179"/>
      <c r="N452" s="179"/>
      <c r="O452" s="179"/>
      <c r="P452" s="179"/>
      <c r="Q452" s="179"/>
      <c r="R452" s="179"/>
      <c r="S452" s="179"/>
      <c r="T452" s="179"/>
      <c r="U452" s="179"/>
      <c r="V452" s="179"/>
      <c r="W452" s="179"/>
      <c r="X452" s="179"/>
      <c r="Y452" s="179"/>
      <c r="Z452" s="179"/>
      <c r="AB452" s="179"/>
      <c r="AC452" s="179"/>
      <c r="AF452" s="179"/>
      <c r="AG452" s="179"/>
      <c r="AJ452" s="179"/>
      <c r="AK452" s="179"/>
      <c r="AN452" s="179"/>
      <c r="AO452" s="179"/>
      <c r="AR452" s="179"/>
      <c r="AS452" s="179"/>
      <c r="AV452" s="179"/>
      <c r="AW452" s="179"/>
      <c r="AZ452" s="179"/>
      <c r="BA452" s="179"/>
      <c r="BD452" s="179"/>
      <c r="BE452" s="179"/>
      <c r="BH452" s="179"/>
      <c r="BI452" s="179"/>
      <c r="BL452" s="179"/>
      <c r="BM452" s="179"/>
      <c r="BP452" s="179"/>
      <c r="BQ452" s="179"/>
      <c r="BT452" s="179"/>
      <c r="BU452" s="179"/>
      <c r="BX452" s="179"/>
      <c r="BY452" s="179"/>
      <c r="CB452" s="179"/>
      <c r="CC452" s="179"/>
      <c r="CF452" s="179"/>
      <c r="CG452" s="179"/>
      <c r="CJ452" s="179"/>
      <c r="CK452" s="179"/>
      <c r="CN452" s="179"/>
      <c r="CO452" s="179"/>
      <c r="CR452" s="179"/>
      <c r="CS452" s="179"/>
      <c r="CV452" s="179"/>
      <c r="CW452" s="179"/>
      <c r="CX452" s="156"/>
      <c r="CY452" s="156"/>
      <c r="CZ452" s="156"/>
      <c r="DA452" s="156"/>
      <c r="DB452" s="156"/>
      <c r="DC452" s="156"/>
      <c r="DD452" s="156"/>
    </row>
    <row r="453" spans="1:108" s="243" customFormat="1" x14ac:dyDescent="0.2">
      <c r="A453" s="179"/>
      <c r="B453" s="179"/>
      <c r="C453" s="179"/>
      <c r="D453" s="179"/>
      <c r="E453" s="242"/>
      <c r="F453" s="179"/>
      <c r="G453" s="179"/>
      <c r="H453" s="179"/>
      <c r="I453" s="179"/>
      <c r="J453" s="179"/>
      <c r="K453" s="179"/>
      <c r="L453" s="179"/>
      <c r="M453" s="179"/>
      <c r="N453" s="179"/>
      <c r="O453" s="179"/>
      <c r="P453" s="179"/>
      <c r="Q453" s="179"/>
      <c r="R453" s="179"/>
      <c r="S453" s="179"/>
      <c r="T453" s="179"/>
      <c r="U453" s="179"/>
      <c r="V453" s="179"/>
      <c r="W453" s="179"/>
      <c r="X453" s="179"/>
      <c r="Y453" s="179"/>
      <c r="Z453" s="179"/>
      <c r="AB453" s="179"/>
      <c r="AC453" s="179"/>
      <c r="AF453" s="179"/>
      <c r="AG453" s="179"/>
      <c r="AJ453" s="179"/>
      <c r="AK453" s="179"/>
      <c r="AN453" s="179"/>
      <c r="AO453" s="179"/>
      <c r="AR453" s="179"/>
      <c r="AS453" s="179"/>
      <c r="AV453" s="179"/>
      <c r="AW453" s="179"/>
      <c r="AZ453" s="179"/>
      <c r="BA453" s="179"/>
      <c r="BD453" s="179"/>
      <c r="BE453" s="179"/>
      <c r="BH453" s="179"/>
      <c r="BI453" s="179"/>
      <c r="BL453" s="179"/>
      <c r="BM453" s="179"/>
      <c r="BP453" s="179"/>
      <c r="BQ453" s="179"/>
      <c r="BT453" s="179"/>
      <c r="BU453" s="179"/>
      <c r="BX453" s="179"/>
      <c r="BY453" s="179"/>
      <c r="CB453" s="179"/>
      <c r="CC453" s="179"/>
      <c r="CF453" s="179"/>
      <c r="CG453" s="179"/>
      <c r="CJ453" s="179"/>
      <c r="CK453" s="179"/>
      <c r="CN453" s="179"/>
      <c r="CO453" s="179"/>
      <c r="CR453" s="179"/>
      <c r="CS453" s="179"/>
      <c r="CV453" s="179"/>
      <c r="CW453" s="179"/>
      <c r="CX453" s="156"/>
      <c r="CY453" s="156"/>
      <c r="CZ453" s="156"/>
      <c r="DA453" s="156"/>
      <c r="DB453" s="156"/>
      <c r="DC453" s="156"/>
      <c r="DD453" s="156"/>
    </row>
    <row r="454" spans="1:108" s="243" customFormat="1" x14ac:dyDescent="0.2">
      <c r="A454" s="179"/>
      <c r="B454" s="179"/>
      <c r="C454" s="179"/>
      <c r="D454" s="179"/>
      <c r="E454" s="242"/>
      <c r="F454" s="179"/>
      <c r="G454" s="179"/>
      <c r="H454" s="179"/>
      <c r="I454" s="179"/>
      <c r="J454" s="179"/>
      <c r="K454" s="179"/>
      <c r="L454" s="179"/>
      <c r="M454" s="179"/>
      <c r="N454" s="179"/>
      <c r="O454" s="179"/>
      <c r="P454" s="179"/>
      <c r="Q454" s="179"/>
      <c r="R454" s="179"/>
      <c r="S454" s="179"/>
      <c r="T454" s="179"/>
      <c r="U454" s="179"/>
      <c r="V454" s="179"/>
      <c r="W454" s="179"/>
      <c r="X454" s="179"/>
      <c r="Y454" s="179"/>
      <c r="Z454" s="179"/>
      <c r="AB454" s="179"/>
      <c r="AC454" s="179"/>
      <c r="AF454" s="179"/>
      <c r="AG454" s="179"/>
      <c r="AJ454" s="179"/>
      <c r="AK454" s="179"/>
      <c r="AN454" s="179"/>
      <c r="AO454" s="179"/>
      <c r="AR454" s="179"/>
      <c r="AS454" s="179"/>
      <c r="AV454" s="179"/>
      <c r="AW454" s="179"/>
      <c r="AZ454" s="179"/>
      <c r="BA454" s="179"/>
      <c r="BD454" s="179"/>
      <c r="BE454" s="179"/>
      <c r="BH454" s="179"/>
      <c r="BI454" s="179"/>
      <c r="BL454" s="179"/>
      <c r="BM454" s="179"/>
      <c r="BP454" s="179"/>
      <c r="BQ454" s="179"/>
      <c r="BT454" s="179"/>
      <c r="BU454" s="179"/>
      <c r="BX454" s="179"/>
      <c r="BY454" s="179"/>
      <c r="CB454" s="179"/>
      <c r="CC454" s="179"/>
      <c r="CF454" s="179"/>
      <c r="CG454" s="179"/>
      <c r="CJ454" s="179"/>
      <c r="CK454" s="179"/>
      <c r="CN454" s="179"/>
      <c r="CO454" s="179"/>
      <c r="CR454" s="179"/>
      <c r="CS454" s="179"/>
      <c r="CV454" s="179"/>
      <c r="CW454" s="179"/>
      <c r="CX454" s="156"/>
      <c r="CY454" s="156"/>
      <c r="CZ454" s="156"/>
      <c r="DA454" s="156"/>
      <c r="DB454" s="156"/>
      <c r="DC454" s="156"/>
      <c r="DD454" s="156"/>
    </row>
    <row r="455" spans="1:108" s="243" customFormat="1" x14ac:dyDescent="0.2">
      <c r="A455" s="179"/>
      <c r="B455" s="179"/>
      <c r="C455" s="179"/>
      <c r="D455" s="179"/>
      <c r="E455" s="242"/>
      <c r="F455" s="179"/>
      <c r="G455" s="179"/>
      <c r="H455" s="179"/>
      <c r="I455" s="179"/>
      <c r="J455" s="179"/>
      <c r="K455" s="179"/>
      <c r="L455" s="179"/>
      <c r="M455" s="179"/>
      <c r="N455" s="179"/>
      <c r="O455" s="179"/>
      <c r="P455" s="179"/>
      <c r="Q455" s="179"/>
      <c r="R455" s="179"/>
      <c r="S455" s="179"/>
      <c r="T455" s="179"/>
      <c r="U455" s="179"/>
      <c r="V455" s="179"/>
      <c r="W455" s="179"/>
      <c r="X455" s="179"/>
      <c r="Y455" s="179"/>
      <c r="Z455" s="179"/>
      <c r="AB455" s="179"/>
      <c r="AC455" s="179"/>
      <c r="AF455" s="179"/>
      <c r="AG455" s="179"/>
      <c r="AJ455" s="179"/>
      <c r="AK455" s="179"/>
      <c r="AN455" s="179"/>
      <c r="AO455" s="179"/>
      <c r="AR455" s="179"/>
      <c r="AS455" s="179"/>
      <c r="AV455" s="179"/>
      <c r="AW455" s="179"/>
      <c r="AZ455" s="179"/>
      <c r="BA455" s="179"/>
      <c r="BD455" s="179"/>
      <c r="BE455" s="179"/>
      <c r="BH455" s="179"/>
      <c r="BI455" s="179"/>
      <c r="BL455" s="179"/>
      <c r="BM455" s="179"/>
      <c r="BP455" s="179"/>
      <c r="BQ455" s="179"/>
      <c r="BT455" s="179"/>
      <c r="BU455" s="179"/>
      <c r="BX455" s="179"/>
      <c r="BY455" s="179"/>
      <c r="CB455" s="179"/>
      <c r="CC455" s="179"/>
      <c r="CF455" s="179"/>
      <c r="CG455" s="179"/>
      <c r="CJ455" s="179"/>
      <c r="CK455" s="179"/>
      <c r="CN455" s="179"/>
      <c r="CO455" s="179"/>
      <c r="CR455" s="179"/>
      <c r="CS455" s="179"/>
      <c r="CV455" s="179"/>
      <c r="CW455" s="179"/>
      <c r="CX455" s="156"/>
      <c r="CY455" s="156"/>
      <c r="CZ455" s="156"/>
      <c r="DA455" s="156"/>
      <c r="DB455" s="156"/>
      <c r="DC455" s="156"/>
      <c r="DD455" s="156"/>
    </row>
    <row r="456" spans="1:108" s="243" customFormat="1" x14ac:dyDescent="0.2">
      <c r="A456" s="179"/>
      <c r="B456" s="179"/>
      <c r="C456" s="179"/>
      <c r="D456" s="179"/>
      <c r="E456" s="242"/>
      <c r="F456" s="179"/>
      <c r="G456" s="179"/>
      <c r="H456" s="179"/>
      <c r="I456" s="179"/>
      <c r="J456" s="179"/>
      <c r="K456" s="179"/>
      <c r="L456" s="179"/>
      <c r="M456" s="179"/>
      <c r="N456" s="179"/>
      <c r="O456" s="179"/>
      <c r="P456" s="179"/>
      <c r="Q456" s="179"/>
      <c r="R456" s="179"/>
      <c r="S456" s="179"/>
      <c r="T456" s="179"/>
      <c r="U456" s="179"/>
      <c r="V456" s="179"/>
      <c r="W456" s="179"/>
      <c r="X456" s="179"/>
      <c r="Y456" s="179"/>
      <c r="Z456" s="179"/>
      <c r="AB456" s="179"/>
      <c r="AC456" s="179"/>
      <c r="AF456" s="179"/>
      <c r="AG456" s="179"/>
      <c r="AJ456" s="179"/>
      <c r="AK456" s="179"/>
      <c r="AN456" s="179"/>
      <c r="AO456" s="179"/>
      <c r="AR456" s="179"/>
      <c r="AS456" s="179"/>
      <c r="AV456" s="179"/>
      <c r="AW456" s="179"/>
      <c r="AZ456" s="179"/>
      <c r="BA456" s="179"/>
      <c r="BD456" s="179"/>
      <c r="BE456" s="179"/>
      <c r="BH456" s="179"/>
      <c r="BI456" s="179"/>
      <c r="BL456" s="179"/>
      <c r="BM456" s="179"/>
      <c r="BP456" s="179"/>
      <c r="BQ456" s="179"/>
      <c r="BT456" s="179"/>
      <c r="BU456" s="179"/>
      <c r="BX456" s="179"/>
      <c r="BY456" s="179"/>
      <c r="CB456" s="179"/>
      <c r="CC456" s="179"/>
      <c r="CF456" s="179"/>
      <c r="CG456" s="179"/>
      <c r="CJ456" s="179"/>
      <c r="CK456" s="179"/>
      <c r="CN456" s="179"/>
      <c r="CO456" s="179"/>
      <c r="CR456" s="179"/>
      <c r="CS456" s="179"/>
      <c r="CV456" s="179"/>
      <c r="CW456" s="179"/>
      <c r="CX456" s="156"/>
      <c r="CY456" s="156"/>
      <c r="CZ456" s="156"/>
      <c r="DA456" s="156"/>
      <c r="DB456" s="156"/>
      <c r="DC456" s="156"/>
      <c r="DD456" s="156"/>
    </row>
    <row r="457" spans="1:108" s="243" customFormat="1" x14ac:dyDescent="0.2">
      <c r="A457" s="179"/>
      <c r="B457" s="179"/>
      <c r="C457" s="179"/>
      <c r="D457" s="179"/>
      <c r="E457" s="242"/>
      <c r="F457" s="179"/>
      <c r="G457" s="179"/>
      <c r="H457" s="179"/>
      <c r="I457" s="179"/>
      <c r="J457" s="179"/>
      <c r="K457" s="179"/>
      <c r="L457" s="179"/>
      <c r="M457" s="179"/>
      <c r="N457" s="179"/>
      <c r="O457" s="179"/>
      <c r="P457" s="179"/>
      <c r="Q457" s="179"/>
      <c r="R457" s="179"/>
      <c r="S457" s="179"/>
      <c r="T457" s="179"/>
      <c r="U457" s="179"/>
      <c r="V457" s="179"/>
      <c r="W457" s="179"/>
      <c r="X457" s="179"/>
      <c r="Y457" s="179"/>
      <c r="Z457" s="179"/>
      <c r="AB457" s="179"/>
      <c r="AC457" s="179"/>
      <c r="AF457" s="179"/>
      <c r="AG457" s="179"/>
      <c r="AJ457" s="179"/>
      <c r="AK457" s="179"/>
      <c r="AN457" s="179"/>
      <c r="AO457" s="179"/>
      <c r="AR457" s="179"/>
      <c r="AS457" s="179"/>
      <c r="AV457" s="179"/>
      <c r="AW457" s="179"/>
      <c r="AZ457" s="179"/>
      <c r="BA457" s="179"/>
      <c r="BD457" s="179"/>
      <c r="BE457" s="179"/>
      <c r="BH457" s="179"/>
      <c r="BI457" s="179"/>
      <c r="BL457" s="179"/>
      <c r="BM457" s="179"/>
      <c r="BP457" s="179"/>
      <c r="BQ457" s="179"/>
      <c r="BT457" s="179"/>
      <c r="BU457" s="179"/>
      <c r="BX457" s="179"/>
      <c r="BY457" s="179"/>
      <c r="CB457" s="179"/>
      <c r="CC457" s="179"/>
      <c r="CF457" s="179"/>
      <c r="CG457" s="179"/>
      <c r="CJ457" s="179"/>
      <c r="CK457" s="179"/>
      <c r="CN457" s="179"/>
      <c r="CO457" s="179"/>
      <c r="CR457" s="179"/>
      <c r="CS457" s="179"/>
      <c r="CV457" s="179"/>
      <c r="CW457" s="179"/>
      <c r="CX457" s="156"/>
      <c r="CY457" s="156"/>
      <c r="CZ457" s="156"/>
      <c r="DA457" s="156"/>
      <c r="DB457" s="156"/>
      <c r="DC457" s="156"/>
      <c r="DD457" s="156"/>
    </row>
    <row r="458" spans="1:108" s="243" customFormat="1" x14ac:dyDescent="0.2">
      <c r="A458" s="179"/>
      <c r="B458" s="179"/>
      <c r="C458" s="179"/>
      <c r="D458" s="179"/>
      <c r="E458" s="242"/>
      <c r="F458" s="179"/>
      <c r="G458" s="179"/>
      <c r="H458" s="179"/>
      <c r="I458" s="179"/>
      <c r="J458" s="179"/>
      <c r="K458" s="179"/>
      <c r="L458" s="179"/>
      <c r="M458" s="179"/>
      <c r="N458" s="179"/>
      <c r="O458" s="179"/>
      <c r="P458" s="179"/>
      <c r="Q458" s="179"/>
      <c r="R458" s="179"/>
      <c r="S458" s="179"/>
      <c r="T458" s="179"/>
      <c r="U458" s="179"/>
      <c r="V458" s="179"/>
      <c r="W458" s="179"/>
      <c r="X458" s="179"/>
      <c r="Y458" s="179"/>
      <c r="Z458" s="179"/>
      <c r="AB458" s="179"/>
      <c r="AC458" s="179"/>
      <c r="AF458" s="179"/>
      <c r="AG458" s="179"/>
      <c r="AJ458" s="179"/>
      <c r="AK458" s="179"/>
      <c r="AN458" s="179"/>
      <c r="AO458" s="179"/>
      <c r="AR458" s="179"/>
      <c r="AS458" s="179"/>
      <c r="AV458" s="179"/>
      <c r="AW458" s="179"/>
      <c r="AZ458" s="179"/>
      <c r="BA458" s="179"/>
      <c r="BD458" s="179"/>
      <c r="BE458" s="179"/>
      <c r="BH458" s="179"/>
      <c r="BI458" s="179"/>
      <c r="BL458" s="179"/>
      <c r="BM458" s="179"/>
      <c r="BP458" s="179"/>
      <c r="BQ458" s="179"/>
      <c r="BT458" s="179"/>
      <c r="BU458" s="179"/>
      <c r="BX458" s="179"/>
      <c r="BY458" s="179"/>
      <c r="CB458" s="179"/>
      <c r="CC458" s="179"/>
      <c r="CF458" s="179"/>
      <c r="CG458" s="179"/>
      <c r="CJ458" s="179"/>
      <c r="CK458" s="179"/>
      <c r="CN458" s="179"/>
      <c r="CO458" s="179"/>
      <c r="CR458" s="179"/>
      <c r="CS458" s="179"/>
      <c r="CV458" s="179"/>
      <c r="CW458" s="179"/>
      <c r="CX458" s="156"/>
      <c r="CY458" s="156"/>
      <c r="CZ458" s="156"/>
      <c r="DA458" s="156"/>
      <c r="DB458" s="156"/>
      <c r="DC458" s="156"/>
      <c r="DD458" s="156"/>
    </row>
    <row r="459" spans="1:108" s="243" customFormat="1" x14ac:dyDescent="0.2">
      <c r="A459" s="179"/>
      <c r="B459" s="179"/>
      <c r="C459" s="179"/>
      <c r="D459" s="179"/>
      <c r="E459" s="242"/>
      <c r="F459" s="179"/>
      <c r="G459" s="179"/>
      <c r="H459" s="179"/>
      <c r="I459" s="179"/>
      <c r="J459" s="179"/>
      <c r="K459" s="179"/>
      <c r="L459" s="179"/>
      <c r="M459" s="179"/>
      <c r="N459" s="179"/>
      <c r="O459" s="179"/>
      <c r="P459" s="179"/>
      <c r="Q459" s="179"/>
      <c r="R459" s="179"/>
      <c r="S459" s="179"/>
      <c r="T459" s="179"/>
      <c r="U459" s="179"/>
      <c r="V459" s="179"/>
      <c r="W459" s="179"/>
      <c r="X459" s="179"/>
      <c r="Y459" s="179"/>
      <c r="Z459" s="179"/>
      <c r="AB459" s="179"/>
      <c r="AC459" s="179"/>
      <c r="AF459" s="179"/>
      <c r="AG459" s="179"/>
      <c r="AJ459" s="179"/>
      <c r="AK459" s="179"/>
      <c r="AN459" s="179"/>
      <c r="AO459" s="179"/>
      <c r="AR459" s="179"/>
      <c r="AS459" s="179"/>
      <c r="AV459" s="179"/>
      <c r="AW459" s="179"/>
      <c r="AZ459" s="179"/>
      <c r="BA459" s="179"/>
      <c r="BD459" s="179"/>
      <c r="BE459" s="179"/>
      <c r="BH459" s="179"/>
      <c r="BI459" s="179"/>
      <c r="BL459" s="179"/>
      <c r="BM459" s="179"/>
      <c r="BP459" s="179"/>
      <c r="BQ459" s="179"/>
      <c r="BT459" s="179"/>
      <c r="BU459" s="179"/>
      <c r="BX459" s="179"/>
      <c r="BY459" s="179"/>
      <c r="CB459" s="179"/>
      <c r="CC459" s="179"/>
      <c r="CF459" s="179"/>
      <c r="CG459" s="179"/>
      <c r="CJ459" s="179"/>
      <c r="CK459" s="179"/>
      <c r="CN459" s="179"/>
      <c r="CO459" s="179"/>
      <c r="CR459" s="179"/>
      <c r="CS459" s="179"/>
      <c r="CV459" s="179"/>
      <c r="CW459" s="179"/>
      <c r="CX459" s="156"/>
      <c r="CY459" s="156"/>
      <c r="CZ459" s="156"/>
      <c r="DA459" s="156"/>
      <c r="DB459" s="156"/>
      <c r="DC459" s="156"/>
      <c r="DD459" s="156"/>
    </row>
    <row r="460" spans="1:108" s="243" customFormat="1" x14ac:dyDescent="0.2">
      <c r="A460" s="179"/>
      <c r="B460" s="179"/>
      <c r="C460" s="179"/>
      <c r="D460" s="179"/>
      <c r="E460" s="242"/>
      <c r="F460" s="179"/>
      <c r="G460" s="179"/>
      <c r="H460" s="179"/>
      <c r="I460" s="179"/>
      <c r="J460" s="179"/>
      <c r="K460" s="179"/>
      <c r="L460" s="179"/>
      <c r="M460" s="179"/>
      <c r="N460" s="179"/>
      <c r="O460" s="179"/>
      <c r="P460" s="179"/>
      <c r="Q460" s="179"/>
      <c r="R460" s="179"/>
      <c r="S460" s="179"/>
      <c r="T460" s="179"/>
      <c r="U460" s="179"/>
      <c r="V460" s="179"/>
      <c r="W460" s="179"/>
      <c r="X460" s="179"/>
      <c r="Y460" s="179"/>
      <c r="Z460" s="179"/>
      <c r="AB460" s="179"/>
      <c r="AC460" s="179"/>
      <c r="AF460" s="179"/>
      <c r="AG460" s="179"/>
      <c r="AJ460" s="179"/>
      <c r="AK460" s="179"/>
      <c r="AN460" s="179"/>
      <c r="AO460" s="179"/>
      <c r="AR460" s="179"/>
      <c r="AS460" s="179"/>
      <c r="AV460" s="179"/>
      <c r="AW460" s="179"/>
      <c r="AZ460" s="179"/>
      <c r="BA460" s="179"/>
      <c r="BD460" s="179"/>
      <c r="BE460" s="179"/>
      <c r="BH460" s="179"/>
      <c r="BI460" s="179"/>
      <c r="BL460" s="179"/>
      <c r="BM460" s="179"/>
      <c r="BP460" s="179"/>
      <c r="BQ460" s="179"/>
      <c r="BT460" s="179"/>
      <c r="BU460" s="179"/>
      <c r="BX460" s="179"/>
      <c r="BY460" s="179"/>
      <c r="CB460" s="179"/>
      <c r="CC460" s="179"/>
      <c r="CF460" s="179"/>
      <c r="CG460" s="179"/>
      <c r="CJ460" s="179"/>
      <c r="CK460" s="179"/>
      <c r="CN460" s="179"/>
      <c r="CO460" s="179"/>
      <c r="CR460" s="179"/>
      <c r="CS460" s="179"/>
      <c r="CV460" s="179"/>
      <c r="CW460" s="179"/>
      <c r="CX460" s="156"/>
      <c r="CY460" s="156"/>
      <c r="CZ460" s="156"/>
      <c r="DA460" s="156"/>
      <c r="DB460" s="156"/>
      <c r="DC460" s="156"/>
      <c r="DD460" s="156"/>
    </row>
    <row r="461" spans="1:108" s="243" customFormat="1" x14ac:dyDescent="0.2">
      <c r="A461" s="179"/>
      <c r="B461" s="179"/>
      <c r="C461" s="179"/>
      <c r="D461" s="179"/>
      <c r="E461" s="242"/>
      <c r="F461" s="179"/>
      <c r="G461" s="179"/>
      <c r="H461" s="179"/>
      <c r="I461" s="179"/>
      <c r="J461" s="179"/>
      <c r="K461" s="179"/>
      <c r="L461" s="179"/>
      <c r="M461" s="179"/>
      <c r="N461" s="179"/>
      <c r="O461" s="179"/>
      <c r="P461" s="179"/>
      <c r="Q461" s="179"/>
      <c r="R461" s="179"/>
      <c r="S461" s="179"/>
      <c r="T461" s="179"/>
      <c r="U461" s="179"/>
      <c r="V461" s="179"/>
      <c r="W461" s="179"/>
      <c r="X461" s="179"/>
      <c r="Y461" s="179"/>
      <c r="Z461" s="179"/>
      <c r="AB461" s="179"/>
      <c r="AC461" s="179"/>
      <c r="AF461" s="179"/>
      <c r="AG461" s="179"/>
      <c r="AJ461" s="179"/>
      <c r="AK461" s="179"/>
      <c r="AN461" s="179"/>
      <c r="AO461" s="179"/>
      <c r="AR461" s="179"/>
      <c r="AS461" s="179"/>
      <c r="AV461" s="179"/>
      <c r="AW461" s="179"/>
      <c r="AZ461" s="179"/>
      <c r="BA461" s="179"/>
      <c r="BD461" s="179"/>
      <c r="BE461" s="179"/>
      <c r="BH461" s="179"/>
      <c r="BI461" s="179"/>
      <c r="BL461" s="179"/>
      <c r="BM461" s="179"/>
      <c r="BP461" s="179"/>
      <c r="BQ461" s="179"/>
      <c r="BT461" s="179"/>
      <c r="BU461" s="179"/>
      <c r="BX461" s="179"/>
      <c r="BY461" s="179"/>
      <c r="CB461" s="179"/>
      <c r="CC461" s="179"/>
      <c r="CF461" s="179"/>
      <c r="CG461" s="179"/>
      <c r="CJ461" s="179"/>
      <c r="CK461" s="179"/>
      <c r="CN461" s="179"/>
      <c r="CO461" s="179"/>
      <c r="CR461" s="179"/>
      <c r="CS461" s="179"/>
      <c r="CV461" s="179"/>
      <c r="CW461" s="179"/>
      <c r="CX461" s="156"/>
      <c r="CY461" s="156"/>
      <c r="CZ461" s="156"/>
      <c r="DA461" s="156"/>
      <c r="DB461" s="156"/>
      <c r="DC461" s="156"/>
      <c r="DD461" s="156"/>
    </row>
    <row r="462" spans="1:108" s="243" customFormat="1" x14ac:dyDescent="0.2">
      <c r="A462" s="179"/>
      <c r="B462" s="179"/>
      <c r="C462" s="179"/>
      <c r="D462" s="179"/>
      <c r="E462" s="242"/>
      <c r="F462" s="179"/>
      <c r="G462" s="179"/>
      <c r="H462" s="179"/>
      <c r="I462" s="179"/>
      <c r="J462" s="179"/>
      <c r="K462" s="179"/>
      <c r="L462" s="179"/>
      <c r="M462" s="179"/>
      <c r="N462" s="179"/>
      <c r="O462" s="179"/>
      <c r="P462" s="179"/>
      <c r="Q462" s="179"/>
      <c r="R462" s="179"/>
      <c r="S462" s="179"/>
      <c r="T462" s="179"/>
      <c r="U462" s="179"/>
      <c r="V462" s="179"/>
      <c r="W462" s="179"/>
      <c r="X462" s="179"/>
      <c r="Y462" s="179"/>
      <c r="Z462" s="179"/>
      <c r="AB462" s="179"/>
      <c r="AC462" s="179"/>
      <c r="AF462" s="179"/>
      <c r="AG462" s="179"/>
      <c r="AJ462" s="179"/>
      <c r="AK462" s="179"/>
      <c r="AN462" s="179"/>
      <c r="AO462" s="179"/>
      <c r="AR462" s="179"/>
      <c r="AS462" s="179"/>
      <c r="AV462" s="179"/>
      <c r="AW462" s="179"/>
      <c r="AZ462" s="179"/>
      <c r="BA462" s="179"/>
      <c r="BD462" s="179"/>
      <c r="BE462" s="179"/>
      <c r="BH462" s="179"/>
      <c r="BI462" s="179"/>
      <c r="BL462" s="179"/>
      <c r="BM462" s="179"/>
      <c r="BP462" s="179"/>
      <c r="BQ462" s="179"/>
      <c r="BT462" s="179"/>
      <c r="BU462" s="179"/>
      <c r="BX462" s="179"/>
      <c r="BY462" s="179"/>
      <c r="CB462" s="179"/>
      <c r="CC462" s="179"/>
      <c r="CF462" s="179"/>
      <c r="CG462" s="179"/>
      <c r="CJ462" s="179"/>
      <c r="CK462" s="179"/>
      <c r="CN462" s="179"/>
      <c r="CO462" s="179"/>
      <c r="CR462" s="179"/>
      <c r="CS462" s="179"/>
      <c r="CV462" s="179"/>
      <c r="CW462" s="179"/>
      <c r="CX462" s="156"/>
      <c r="CY462" s="156"/>
      <c r="CZ462" s="156"/>
      <c r="DA462" s="156"/>
      <c r="DB462" s="156"/>
      <c r="DC462" s="156"/>
      <c r="DD462" s="156"/>
    </row>
    <row r="463" spans="1:108" s="243" customFormat="1" x14ac:dyDescent="0.2">
      <c r="A463" s="179"/>
      <c r="B463" s="179"/>
      <c r="C463" s="179"/>
      <c r="D463" s="179"/>
      <c r="E463" s="242"/>
      <c r="F463" s="179"/>
      <c r="G463" s="179"/>
      <c r="H463" s="179"/>
      <c r="I463" s="179"/>
      <c r="J463" s="179"/>
      <c r="K463" s="179"/>
      <c r="L463" s="179"/>
      <c r="M463" s="179"/>
      <c r="N463" s="179"/>
      <c r="O463" s="179"/>
      <c r="P463" s="179"/>
      <c r="Q463" s="179"/>
      <c r="R463" s="179"/>
      <c r="S463" s="179"/>
      <c r="T463" s="179"/>
      <c r="U463" s="179"/>
      <c r="V463" s="179"/>
      <c r="W463" s="179"/>
      <c r="X463" s="179"/>
      <c r="Y463" s="179"/>
      <c r="Z463" s="179"/>
      <c r="AB463" s="179"/>
      <c r="AC463" s="179"/>
      <c r="AF463" s="179"/>
      <c r="AG463" s="179"/>
      <c r="AJ463" s="179"/>
      <c r="AK463" s="179"/>
      <c r="AN463" s="179"/>
      <c r="AO463" s="179"/>
      <c r="AR463" s="179"/>
      <c r="AS463" s="179"/>
      <c r="AV463" s="179"/>
      <c r="AW463" s="179"/>
      <c r="AZ463" s="179"/>
      <c r="BA463" s="179"/>
      <c r="BD463" s="179"/>
      <c r="BE463" s="179"/>
      <c r="BH463" s="179"/>
      <c r="BI463" s="179"/>
      <c r="BL463" s="179"/>
      <c r="BM463" s="179"/>
      <c r="BP463" s="179"/>
      <c r="BQ463" s="179"/>
      <c r="BT463" s="179"/>
      <c r="BU463" s="179"/>
      <c r="BX463" s="179"/>
      <c r="BY463" s="179"/>
      <c r="CB463" s="179"/>
      <c r="CC463" s="179"/>
      <c r="CF463" s="179"/>
      <c r="CG463" s="179"/>
      <c r="CJ463" s="179"/>
      <c r="CK463" s="179"/>
      <c r="CN463" s="179"/>
      <c r="CO463" s="179"/>
      <c r="CR463" s="179"/>
      <c r="CS463" s="179"/>
      <c r="CV463" s="179"/>
      <c r="CW463" s="179"/>
      <c r="CX463" s="156"/>
      <c r="CY463" s="156"/>
      <c r="CZ463" s="156"/>
      <c r="DA463" s="156"/>
      <c r="DB463" s="156"/>
      <c r="DC463" s="156"/>
      <c r="DD463" s="156"/>
    </row>
    <row r="464" spans="1:108" s="243" customFormat="1" x14ac:dyDescent="0.2">
      <c r="A464" s="179"/>
      <c r="B464" s="179"/>
      <c r="C464" s="179"/>
      <c r="D464" s="179"/>
      <c r="E464" s="242"/>
      <c r="F464" s="179"/>
      <c r="G464" s="179"/>
      <c r="H464" s="179"/>
      <c r="I464" s="179"/>
      <c r="J464" s="179"/>
      <c r="K464" s="179"/>
      <c r="L464" s="179"/>
      <c r="M464" s="179"/>
      <c r="N464" s="179"/>
      <c r="O464" s="179"/>
      <c r="P464" s="179"/>
      <c r="Q464" s="179"/>
      <c r="R464" s="179"/>
      <c r="S464" s="179"/>
      <c r="T464" s="179"/>
      <c r="U464" s="179"/>
      <c r="V464" s="179"/>
      <c r="W464" s="179"/>
      <c r="X464" s="179"/>
      <c r="Y464" s="179"/>
      <c r="Z464" s="179"/>
      <c r="AB464" s="179"/>
      <c r="AC464" s="179"/>
      <c r="AF464" s="179"/>
      <c r="AG464" s="179"/>
      <c r="AJ464" s="179"/>
      <c r="AK464" s="179"/>
      <c r="AN464" s="179"/>
      <c r="AO464" s="179"/>
      <c r="AR464" s="179"/>
      <c r="AS464" s="179"/>
      <c r="AV464" s="179"/>
      <c r="AW464" s="179"/>
      <c r="AZ464" s="179"/>
      <c r="BA464" s="179"/>
      <c r="BD464" s="179"/>
      <c r="BE464" s="179"/>
      <c r="BH464" s="179"/>
      <c r="BI464" s="179"/>
      <c r="BL464" s="179"/>
      <c r="BM464" s="179"/>
      <c r="BP464" s="179"/>
      <c r="BQ464" s="179"/>
      <c r="BT464" s="179"/>
      <c r="BU464" s="179"/>
      <c r="BX464" s="179"/>
      <c r="BY464" s="179"/>
      <c r="CB464" s="179"/>
      <c r="CC464" s="179"/>
      <c r="CF464" s="179"/>
      <c r="CG464" s="179"/>
      <c r="CJ464" s="179"/>
      <c r="CK464" s="179"/>
      <c r="CN464" s="179"/>
      <c r="CO464" s="179"/>
      <c r="CR464" s="179"/>
      <c r="CS464" s="179"/>
      <c r="CV464" s="179"/>
      <c r="CW464" s="179"/>
      <c r="CX464" s="156"/>
      <c r="CY464" s="156"/>
      <c r="CZ464" s="156"/>
      <c r="DA464" s="156"/>
      <c r="DB464" s="156"/>
      <c r="DC464" s="156"/>
      <c r="DD464" s="156"/>
    </row>
    <row r="465" spans="1:108" s="243" customFormat="1" x14ac:dyDescent="0.2">
      <c r="A465" s="179"/>
      <c r="B465" s="179"/>
      <c r="C465" s="179"/>
      <c r="D465" s="179"/>
      <c r="E465" s="242"/>
      <c r="F465" s="179"/>
      <c r="G465" s="179"/>
      <c r="H465" s="179"/>
      <c r="I465" s="179"/>
      <c r="J465" s="179"/>
      <c r="K465" s="179"/>
      <c r="L465" s="179"/>
      <c r="M465" s="179"/>
      <c r="N465" s="179"/>
      <c r="O465" s="179"/>
      <c r="P465" s="179"/>
      <c r="Q465" s="179"/>
      <c r="R465" s="179"/>
      <c r="S465" s="179"/>
      <c r="T465" s="179"/>
      <c r="U465" s="179"/>
      <c r="V465" s="179"/>
      <c r="W465" s="179"/>
      <c r="X465" s="179"/>
      <c r="Y465" s="179"/>
      <c r="Z465" s="179"/>
      <c r="AB465" s="179"/>
      <c r="AC465" s="179"/>
      <c r="AF465" s="179"/>
      <c r="AG465" s="179"/>
      <c r="AJ465" s="179"/>
      <c r="AK465" s="179"/>
      <c r="AN465" s="179"/>
      <c r="AO465" s="179"/>
      <c r="AR465" s="179"/>
      <c r="AS465" s="179"/>
      <c r="AV465" s="179"/>
      <c r="AW465" s="179"/>
      <c r="AZ465" s="179"/>
      <c r="BA465" s="179"/>
      <c r="BD465" s="179"/>
      <c r="BE465" s="179"/>
      <c r="BH465" s="179"/>
      <c r="BI465" s="179"/>
      <c r="BL465" s="179"/>
      <c r="BM465" s="179"/>
      <c r="BP465" s="179"/>
      <c r="BQ465" s="179"/>
      <c r="BT465" s="179"/>
      <c r="BU465" s="179"/>
      <c r="BX465" s="179"/>
      <c r="BY465" s="179"/>
      <c r="CB465" s="179"/>
      <c r="CC465" s="179"/>
      <c r="CF465" s="179"/>
      <c r="CG465" s="179"/>
      <c r="CJ465" s="179"/>
      <c r="CK465" s="179"/>
      <c r="CN465" s="179"/>
      <c r="CO465" s="179"/>
      <c r="CR465" s="179"/>
      <c r="CS465" s="179"/>
      <c r="CV465" s="179"/>
      <c r="CW465" s="179"/>
      <c r="CX465" s="156"/>
      <c r="CY465" s="156"/>
      <c r="CZ465" s="156"/>
      <c r="DA465" s="156"/>
      <c r="DB465" s="156"/>
      <c r="DC465" s="156"/>
      <c r="DD465" s="156"/>
    </row>
    <row r="466" spans="1:108" s="243" customFormat="1" x14ac:dyDescent="0.2">
      <c r="A466" s="179"/>
      <c r="B466" s="179"/>
      <c r="C466" s="179"/>
      <c r="D466" s="179"/>
      <c r="E466" s="242"/>
      <c r="F466" s="179"/>
      <c r="G466" s="179"/>
      <c r="H466" s="179"/>
      <c r="I466" s="179"/>
      <c r="J466" s="179"/>
      <c r="K466" s="179"/>
      <c r="L466" s="179"/>
      <c r="M466" s="179"/>
      <c r="N466" s="179"/>
      <c r="O466" s="179"/>
      <c r="P466" s="179"/>
      <c r="Q466" s="179"/>
      <c r="R466" s="179"/>
      <c r="S466" s="179"/>
      <c r="T466" s="179"/>
      <c r="U466" s="179"/>
      <c r="V466" s="179"/>
      <c r="W466" s="179"/>
      <c r="X466" s="179"/>
      <c r="Y466" s="179"/>
      <c r="Z466" s="179"/>
      <c r="AB466" s="179"/>
      <c r="AC466" s="179"/>
      <c r="AF466" s="179"/>
      <c r="AG466" s="179"/>
      <c r="AJ466" s="179"/>
      <c r="AK466" s="179"/>
      <c r="AN466" s="179"/>
      <c r="AO466" s="179"/>
      <c r="AR466" s="179"/>
      <c r="AS466" s="179"/>
      <c r="AV466" s="179"/>
      <c r="AW466" s="179"/>
      <c r="AZ466" s="179"/>
      <c r="BA466" s="179"/>
      <c r="BD466" s="179"/>
      <c r="BE466" s="179"/>
      <c r="BH466" s="179"/>
      <c r="BI466" s="179"/>
      <c r="BL466" s="179"/>
      <c r="BM466" s="179"/>
      <c r="BP466" s="179"/>
      <c r="BQ466" s="179"/>
      <c r="BT466" s="179"/>
      <c r="BU466" s="179"/>
      <c r="BX466" s="179"/>
      <c r="BY466" s="179"/>
      <c r="CB466" s="179"/>
      <c r="CC466" s="179"/>
      <c r="CF466" s="179"/>
      <c r="CG466" s="179"/>
      <c r="CJ466" s="179"/>
      <c r="CK466" s="179"/>
      <c r="CN466" s="179"/>
      <c r="CO466" s="179"/>
      <c r="CR466" s="179"/>
      <c r="CS466" s="179"/>
      <c r="CV466" s="179"/>
      <c r="CW466" s="179"/>
      <c r="CX466" s="156"/>
      <c r="CY466" s="156"/>
      <c r="CZ466" s="156"/>
      <c r="DA466" s="156"/>
      <c r="DB466" s="156"/>
      <c r="DC466" s="156"/>
      <c r="DD466" s="156"/>
    </row>
    <row r="467" spans="1:108" s="243" customFormat="1" x14ac:dyDescent="0.2">
      <c r="A467" s="179"/>
      <c r="B467" s="179"/>
      <c r="C467" s="179"/>
      <c r="D467" s="179"/>
      <c r="E467" s="242"/>
      <c r="F467" s="179"/>
      <c r="G467" s="179"/>
      <c r="H467" s="179"/>
      <c r="I467" s="179"/>
      <c r="J467" s="179"/>
      <c r="K467" s="179"/>
      <c r="L467" s="179"/>
      <c r="M467" s="179"/>
      <c r="N467" s="179"/>
      <c r="O467" s="179"/>
      <c r="P467" s="179"/>
      <c r="Q467" s="179"/>
      <c r="R467" s="179"/>
      <c r="S467" s="179"/>
      <c r="T467" s="179"/>
      <c r="U467" s="179"/>
      <c r="V467" s="179"/>
      <c r="W467" s="179"/>
      <c r="X467" s="179"/>
      <c r="Y467" s="179"/>
      <c r="Z467" s="179"/>
      <c r="AB467" s="179"/>
      <c r="AC467" s="179"/>
      <c r="AF467" s="179"/>
      <c r="AG467" s="179"/>
      <c r="AJ467" s="179"/>
      <c r="AK467" s="179"/>
      <c r="AN467" s="179"/>
      <c r="AO467" s="179"/>
      <c r="AR467" s="179"/>
      <c r="AS467" s="179"/>
      <c r="AV467" s="179"/>
      <c r="AW467" s="179"/>
      <c r="AZ467" s="179"/>
      <c r="BA467" s="179"/>
      <c r="BD467" s="179"/>
      <c r="BE467" s="179"/>
      <c r="BH467" s="179"/>
      <c r="BI467" s="179"/>
      <c r="BL467" s="179"/>
      <c r="BM467" s="179"/>
      <c r="BP467" s="179"/>
      <c r="BQ467" s="179"/>
      <c r="BT467" s="179"/>
      <c r="BU467" s="179"/>
      <c r="BX467" s="179"/>
      <c r="BY467" s="179"/>
      <c r="CB467" s="179"/>
      <c r="CC467" s="179"/>
      <c r="CF467" s="179"/>
      <c r="CG467" s="179"/>
      <c r="CJ467" s="179"/>
      <c r="CK467" s="179"/>
      <c r="CN467" s="179"/>
      <c r="CO467" s="179"/>
      <c r="CR467" s="179"/>
      <c r="CS467" s="179"/>
      <c r="CV467" s="179"/>
      <c r="CW467" s="179"/>
      <c r="CX467" s="156"/>
      <c r="CY467" s="156"/>
      <c r="CZ467" s="156"/>
      <c r="DA467" s="156"/>
      <c r="DB467" s="156"/>
      <c r="DC467" s="156"/>
      <c r="DD467" s="156"/>
    </row>
    <row r="468" spans="1:108" s="243" customFormat="1" x14ac:dyDescent="0.2">
      <c r="A468" s="179"/>
      <c r="B468" s="179"/>
      <c r="C468" s="179"/>
      <c r="D468" s="179"/>
      <c r="E468" s="242"/>
      <c r="F468" s="179"/>
      <c r="G468" s="179"/>
      <c r="H468" s="179"/>
      <c r="I468" s="179"/>
      <c r="J468" s="179"/>
      <c r="K468" s="179"/>
      <c r="L468" s="179"/>
      <c r="M468" s="179"/>
      <c r="N468" s="179"/>
      <c r="O468" s="179"/>
      <c r="P468" s="179"/>
      <c r="Q468" s="179"/>
      <c r="R468" s="179"/>
      <c r="S468" s="179"/>
      <c r="T468" s="179"/>
      <c r="U468" s="179"/>
      <c r="V468" s="179"/>
      <c r="W468" s="179"/>
      <c r="X468" s="179"/>
      <c r="Y468" s="179"/>
      <c r="Z468" s="179"/>
      <c r="AB468" s="179"/>
      <c r="AC468" s="179"/>
      <c r="AF468" s="179"/>
      <c r="AG468" s="179"/>
      <c r="AJ468" s="179"/>
      <c r="AK468" s="179"/>
      <c r="AN468" s="179"/>
      <c r="AO468" s="179"/>
      <c r="AR468" s="179"/>
      <c r="AS468" s="179"/>
      <c r="AV468" s="179"/>
      <c r="AW468" s="179"/>
      <c r="AZ468" s="179"/>
      <c r="BA468" s="179"/>
      <c r="BD468" s="179"/>
      <c r="BE468" s="179"/>
      <c r="BH468" s="179"/>
      <c r="BI468" s="179"/>
      <c r="BL468" s="179"/>
      <c r="BM468" s="179"/>
      <c r="BP468" s="179"/>
      <c r="BQ468" s="179"/>
      <c r="BT468" s="179"/>
      <c r="BU468" s="179"/>
      <c r="BX468" s="179"/>
      <c r="BY468" s="179"/>
      <c r="CB468" s="179"/>
      <c r="CC468" s="179"/>
      <c r="CF468" s="179"/>
      <c r="CG468" s="179"/>
      <c r="CJ468" s="179"/>
      <c r="CK468" s="179"/>
      <c r="CN468" s="179"/>
      <c r="CO468" s="179"/>
      <c r="CR468" s="179"/>
      <c r="CS468" s="179"/>
      <c r="CV468" s="179"/>
      <c r="CW468" s="179"/>
      <c r="CX468" s="156"/>
      <c r="CY468" s="156"/>
      <c r="CZ468" s="156"/>
      <c r="DA468" s="156"/>
      <c r="DB468" s="156"/>
      <c r="DC468" s="156"/>
      <c r="DD468" s="156"/>
    </row>
    <row r="469" spans="1:108" s="243" customFormat="1" x14ac:dyDescent="0.2">
      <c r="A469" s="179"/>
      <c r="B469" s="179"/>
      <c r="C469" s="179"/>
      <c r="D469" s="179"/>
      <c r="E469" s="242"/>
      <c r="F469" s="179"/>
      <c r="G469" s="179"/>
      <c r="H469" s="179"/>
      <c r="I469" s="179"/>
      <c r="J469" s="179"/>
      <c r="K469" s="179"/>
      <c r="L469" s="179"/>
      <c r="M469" s="179"/>
      <c r="N469" s="179"/>
      <c r="O469" s="179"/>
      <c r="P469" s="179"/>
      <c r="Q469" s="179"/>
      <c r="R469" s="179"/>
      <c r="S469" s="179"/>
      <c r="T469" s="179"/>
      <c r="U469" s="179"/>
      <c r="V469" s="179"/>
      <c r="W469" s="179"/>
      <c r="X469" s="179"/>
      <c r="Y469" s="179"/>
      <c r="Z469" s="179"/>
      <c r="AB469" s="179"/>
      <c r="AC469" s="179"/>
      <c r="AF469" s="179"/>
      <c r="AG469" s="179"/>
      <c r="AJ469" s="179"/>
      <c r="AK469" s="179"/>
      <c r="AN469" s="179"/>
      <c r="AO469" s="179"/>
      <c r="AR469" s="179"/>
      <c r="AS469" s="179"/>
      <c r="AV469" s="179"/>
      <c r="AW469" s="179"/>
      <c r="AZ469" s="179"/>
      <c r="BA469" s="179"/>
      <c r="BD469" s="179"/>
      <c r="BE469" s="179"/>
      <c r="BH469" s="179"/>
      <c r="BI469" s="179"/>
      <c r="BL469" s="179"/>
      <c r="BM469" s="179"/>
      <c r="BP469" s="179"/>
      <c r="BQ469" s="179"/>
      <c r="BT469" s="179"/>
      <c r="BU469" s="179"/>
      <c r="BX469" s="179"/>
      <c r="BY469" s="179"/>
      <c r="CB469" s="179"/>
      <c r="CC469" s="179"/>
      <c r="CF469" s="179"/>
      <c r="CG469" s="179"/>
      <c r="CJ469" s="179"/>
      <c r="CK469" s="179"/>
      <c r="CN469" s="179"/>
      <c r="CO469" s="179"/>
      <c r="CR469" s="179"/>
      <c r="CS469" s="179"/>
      <c r="CV469" s="179"/>
      <c r="CW469" s="179"/>
      <c r="CX469" s="156"/>
      <c r="CY469" s="156"/>
      <c r="CZ469" s="156"/>
      <c r="DA469" s="156"/>
      <c r="DB469" s="156"/>
      <c r="DC469" s="156"/>
      <c r="DD469" s="156"/>
    </row>
    <row r="470" spans="1:108" s="243" customFormat="1" x14ac:dyDescent="0.2">
      <c r="A470" s="179"/>
      <c r="B470" s="179"/>
      <c r="C470" s="179"/>
      <c r="D470" s="179"/>
      <c r="E470" s="242"/>
      <c r="F470" s="179"/>
      <c r="G470" s="179"/>
      <c r="H470" s="179"/>
      <c r="I470" s="179"/>
      <c r="J470" s="179"/>
      <c r="K470" s="179"/>
      <c r="L470" s="179"/>
      <c r="M470" s="179"/>
      <c r="N470" s="179"/>
      <c r="O470" s="179"/>
      <c r="P470" s="179"/>
      <c r="Q470" s="179"/>
      <c r="R470" s="179"/>
      <c r="S470" s="179"/>
      <c r="T470" s="179"/>
      <c r="U470" s="179"/>
      <c r="V470" s="179"/>
      <c r="W470" s="179"/>
      <c r="X470" s="179"/>
      <c r="Y470" s="179"/>
      <c r="Z470" s="179"/>
      <c r="AB470" s="179"/>
      <c r="AC470" s="179"/>
      <c r="AF470" s="179"/>
      <c r="AG470" s="179"/>
      <c r="AJ470" s="179"/>
      <c r="AK470" s="179"/>
      <c r="AN470" s="179"/>
      <c r="AO470" s="179"/>
      <c r="AR470" s="179"/>
      <c r="AS470" s="179"/>
      <c r="AV470" s="179"/>
      <c r="AW470" s="179"/>
      <c r="AZ470" s="179"/>
      <c r="BA470" s="179"/>
      <c r="BD470" s="179"/>
      <c r="BE470" s="179"/>
      <c r="BH470" s="179"/>
      <c r="BI470" s="179"/>
      <c r="BL470" s="179"/>
      <c r="BM470" s="179"/>
      <c r="BP470" s="179"/>
      <c r="BQ470" s="179"/>
      <c r="BT470" s="179"/>
      <c r="BU470" s="179"/>
      <c r="BX470" s="179"/>
      <c r="BY470" s="179"/>
      <c r="CB470" s="179"/>
      <c r="CC470" s="179"/>
      <c r="CF470" s="179"/>
      <c r="CG470" s="179"/>
      <c r="CJ470" s="179"/>
      <c r="CK470" s="179"/>
      <c r="CN470" s="179"/>
      <c r="CO470" s="179"/>
      <c r="CR470" s="179"/>
      <c r="CS470" s="179"/>
      <c r="CV470" s="179"/>
      <c r="CW470" s="179"/>
      <c r="CX470" s="156"/>
      <c r="CY470" s="156"/>
      <c r="CZ470" s="156"/>
      <c r="DA470" s="156"/>
      <c r="DB470" s="156"/>
      <c r="DC470" s="156"/>
      <c r="DD470" s="156"/>
    </row>
    <row r="471" spans="1:108" s="243" customFormat="1" x14ac:dyDescent="0.2">
      <c r="A471" s="179"/>
      <c r="B471" s="179"/>
      <c r="C471" s="179"/>
      <c r="D471" s="179"/>
      <c r="E471" s="242"/>
      <c r="F471" s="179"/>
      <c r="G471" s="179"/>
      <c r="H471" s="179"/>
      <c r="I471" s="179"/>
      <c r="J471" s="179"/>
      <c r="K471" s="179"/>
      <c r="L471" s="179"/>
      <c r="M471" s="179"/>
      <c r="N471" s="179"/>
      <c r="O471" s="179"/>
      <c r="P471" s="179"/>
      <c r="Q471" s="179"/>
      <c r="R471" s="179"/>
      <c r="S471" s="179"/>
      <c r="T471" s="179"/>
      <c r="U471" s="179"/>
      <c r="V471" s="179"/>
      <c r="W471" s="179"/>
      <c r="X471" s="179"/>
      <c r="Y471" s="179"/>
      <c r="Z471" s="179"/>
      <c r="AB471" s="179"/>
      <c r="AC471" s="179"/>
      <c r="AF471" s="179"/>
      <c r="AG471" s="179"/>
      <c r="AJ471" s="179"/>
      <c r="AK471" s="179"/>
      <c r="AN471" s="179"/>
      <c r="AO471" s="179"/>
      <c r="AR471" s="179"/>
      <c r="AS471" s="179"/>
      <c r="AV471" s="179"/>
      <c r="AW471" s="179"/>
      <c r="AZ471" s="179"/>
      <c r="BA471" s="179"/>
      <c r="BD471" s="179"/>
      <c r="BE471" s="179"/>
      <c r="BH471" s="179"/>
      <c r="BI471" s="179"/>
      <c r="BL471" s="179"/>
      <c r="BM471" s="179"/>
      <c r="BP471" s="179"/>
      <c r="BQ471" s="179"/>
      <c r="BT471" s="179"/>
      <c r="BU471" s="179"/>
      <c r="BX471" s="179"/>
      <c r="BY471" s="179"/>
      <c r="CB471" s="179"/>
      <c r="CC471" s="179"/>
      <c r="CF471" s="179"/>
      <c r="CG471" s="179"/>
      <c r="CJ471" s="179"/>
      <c r="CK471" s="179"/>
      <c r="CN471" s="179"/>
      <c r="CO471" s="179"/>
      <c r="CR471" s="179"/>
      <c r="CS471" s="179"/>
      <c r="CV471" s="179"/>
      <c r="CW471" s="179"/>
      <c r="CX471" s="156"/>
      <c r="CY471" s="156"/>
      <c r="CZ471" s="156"/>
      <c r="DA471" s="156"/>
      <c r="DB471" s="156"/>
      <c r="DC471" s="156"/>
      <c r="DD471" s="156"/>
    </row>
    <row r="472" spans="1:108" s="243" customFormat="1" x14ac:dyDescent="0.2">
      <c r="A472" s="179"/>
      <c r="B472" s="179"/>
      <c r="C472" s="179"/>
      <c r="D472" s="179"/>
      <c r="E472" s="242"/>
      <c r="F472" s="179"/>
      <c r="G472" s="179"/>
      <c r="H472" s="179"/>
      <c r="I472" s="179"/>
      <c r="J472" s="179"/>
      <c r="K472" s="179"/>
      <c r="L472" s="179"/>
      <c r="M472" s="179"/>
      <c r="N472" s="179"/>
      <c r="O472" s="179"/>
      <c r="P472" s="179"/>
      <c r="Q472" s="179"/>
      <c r="R472" s="179"/>
      <c r="S472" s="179"/>
      <c r="T472" s="179"/>
      <c r="U472" s="179"/>
      <c r="V472" s="179"/>
      <c r="W472" s="179"/>
      <c r="X472" s="179"/>
      <c r="Y472" s="179"/>
      <c r="Z472" s="179"/>
      <c r="AB472" s="179"/>
      <c r="AC472" s="179"/>
      <c r="AF472" s="179"/>
      <c r="AG472" s="179"/>
      <c r="AJ472" s="179"/>
      <c r="AK472" s="179"/>
      <c r="AN472" s="179"/>
      <c r="AO472" s="179"/>
      <c r="AR472" s="179"/>
      <c r="AS472" s="179"/>
      <c r="AV472" s="179"/>
      <c r="AW472" s="179"/>
      <c r="AZ472" s="179"/>
      <c r="BA472" s="179"/>
      <c r="BD472" s="179"/>
      <c r="BE472" s="179"/>
      <c r="BH472" s="179"/>
      <c r="BI472" s="179"/>
      <c r="BL472" s="179"/>
      <c r="BM472" s="179"/>
      <c r="BP472" s="179"/>
      <c r="BQ472" s="179"/>
      <c r="BT472" s="179"/>
      <c r="BU472" s="179"/>
      <c r="BX472" s="179"/>
      <c r="BY472" s="179"/>
      <c r="CB472" s="179"/>
      <c r="CC472" s="179"/>
      <c r="CF472" s="179"/>
      <c r="CG472" s="179"/>
      <c r="CJ472" s="179"/>
      <c r="CK472" s="179"/>
      <c r="CN472" s="179"/>
      <c r="CO472" s="179"/>
      <c r="CR472" s="179"/>
      <c r="CS472" s="179"/>
      <c r="CV472" s="179"/>
      <c r="CW472" s="179"/>
      <c r="CX472" s="156"/>
      <c r="CY472" s="156"/>
      <c r="CZ472" s="156"/>
      <c r="DA472" s="156"/>
      <c r="DB472" s="156"/>
      <c r="DC472" s="156"/>
      <c r="DD472" s="156"/>
    </row>
    <row r="473" spans="1:108" s="243" customFormat="1" x14ac:dyDescent="0.2">
      <c r="A473" s="179"/>
      <c r="B473" s="179"/>
      <c r="C473" s="179"/>
      <c r="D473" s="179"/>
      <c r="E473" s="242"/>
      <c r="F473" s="179"/>
      <c r="G473" s="179"/>
      <c r="H473" s="179"/>
      <c r="I473" s="179"/>
      <c r="J473" s="179"/>
      <c r="K473" s="179"/>
      <c r="L473" s="179"/>
      <c r="M473" s="179"/>
      <c r="N473" s="179"/>
      <c r="O473" s="179"/>
      <c r="P473" s="179"/>
      <c r="Q473" s="179"/>
      <c r="R473" s="179"/>
      <c r="S473" s="179"/>
      <c r="T473" s="179"/>
      <c r="U473" s="179"/>
      <c r="V473" s="179"/>
      <c r="W473" s="179"/>
      <c r="X473" s="179"/>
      <c r="Y473" s="179"/>
      <c r="Z473" s="179"/>
      <c r="AB473" s="179"/>
      <c r="AC473" s="179"/>
      <c r="AF473" s="179"/>
      <c r="AG473" s="179"/>
      <c r="AJ473" s="179"/>
      <c r="AK473" s="179"/>
      <c r="AN473" s="179"/>
      <c r="AO473" s="179"/>
      <c r="AR473" s="179"/>
      <c r="AS473" s="179"/>
      <c r="AV473" s="179"/>
      <c r="AW473" s="179"/>
      <c r="AZ473" s="179"/>
      <c r="BA473" s="179"/>
      <c r="BD473" s="179"/>
      <c r="BE473" s="179"/>
      <c r="BH473" s="179"/>
      <c r="BI473" s="179"/>
      <c r="BL473" s="179"/>
      <c r="BM473" s="179"/>
      <c r="BP473" s="179"/>
      <c r="BQ473" s="179"/>
      <c r="BT473" s="179"/>
      <c r="BU473" s="179"/>
      <c r="BX473" s="179"/>
      <c r="BY473" s="179"/>
      <c r="CB473" s="179"/>
      <c r="CC473" s="179"/>
      <c r="CF473" s="179"/>
      <c r="CG473" s="179"/>
      <c r="CJ473" s="179"/>
      <c r="CK473" s="179"/>
      <c r="CN473" s="179"/>
      <c r="CO473" s="179"/>
      <c r="CR473" s="179"/>
      <c r="CS473" s="179"/>
      <c r="CV473" s="179"/>
      <c r="CW473" s="179"/>
      <c r="CX473" s="156"/>
      <c r="CY473" s="156"/>
      <c r="CZ473" s="156"/>
      <c r="DA473" s="156"/>
      <c r="DB473" s="156"/>
      <c r="DC473" s="156"/>
      <c r="DD473" s="156"/>
    </row>
    <row r="474" spans="1:108" s="243" customFormat="1" x14ac:dyDescent="0.2">
      <c r="A474" s="179"/>
      <c r="B474" s="179"/>
      <c r="C474" s="179"/>
      <c r="D474" s="179"/>
      <c r="E474" s="242"/>
      <c r="F474" s="179"/>
      <c r="G474" s="179"/>
      <c r="H474" s="179"/>
      <c r="I474" s="179"/>
      <c r="J474" s="179"/>
      <c r="K474" s="179"/>
      <c r="L474" s="179"/>
      <c r="M474" s="179"/>
      <c r="N474" s="179"/>
      <c r="O474" s="179"/>
      <c r="P474" s="179"/>
      <c r="Q474" s="179"/>
      <c r="R474" s="179"/>
      <c r="S474" s="179"/>
      <c r="T474" s="179"/>
      <c r="U474" s="179"/>
      <c r="V474" s="179"/>
      <c r="W474" s="179"/>
      <c r="X474" s="179"/>
      <c r="Y474" s="179"/>
      <c r="Z474" s="179"/>
      <c r="AB474" s="179"/>
      <c r="AC474" s="179"/>
      <c r="AF474" s="179"/>
      <c r="AG474" s="179"/>
      <c r="AJ474" s="179"/>
      <c r="AK474" s="179"/>
      <c r="AN474" s="179"/>
      <c r="AO474" s="179"/>
      <c r="AR474" s="179"/>
      <c r="AS474" s="179"/>
      <c r="AV474" s="179"/>
      <c r="AW474" s="179"/>
      <c r="AZ474" s="179"/>
      <c r="BA474" s="179"/>
      <c r="BD474" s="179"/>
      <c r="BE474" s="179"/>
      <c r="BH474" s="179"/>
      <c r="BI474" s="179"/>
      <c r="BL474" s="179"/>
      <c r="BM474" s="179"/>
      <c r="BP474" s="179"/>
      <c r="BQ474" s="179"/>
      <c r="BT474" s="179"/>
      <c r="BU474" s="179"/>
      <c r="BX474" s="179"/>
      <c r="BY474" s="179"/>
      <c r="CB474" s="179"/>
      <c r="CC474" s="179"/>
      <c r="CF474" s="179"/>
      <c r="CG474" s="179"/>
      <c r="CJ474" s="179"/>
      <c r="CK474" s="179"/>
      <c r="CN474" s="179"/>
      <c r="CO474" s="179"/>
      <c r="CR474" s="179"/>
      <c r="CS474" s="179"/>
      <c r="CV474" s="179"/>
      <c r="CW474" s="179"/>
      <c r="CX474" s="156"/>
      <c r="CY474" s="156"/>
      <c r="CZ474" s="156"/>
      <c r="DA474" s="156"/>
      <c r="DB474" s="156"/>
      <c r="DC474" s="156"/>
      <c r="DD474" s="156"/>
    </row>
    <row r="475" spans="1:108" s="243" customFormat="1" x14ac:dyDescent="0.2">
      <c r="A475" s="179"/>
      <c r="B475" s="179"/>
      <c r="C475" s="179"/>
      <c r="D475" s="179"/>
      <c r="E475" s="242"/>
      <c r="F475" s="179"/>
      <c r="G475" s="179"/>
      <c r="H475" s="179"/>
      <c r="I475" s="179"/>
      <c r="J475" s="179"/>
      <c r="K475" s="179"/>
      <c r="L475" s="179"/>
      <c r="M475" s="179"/>
      <c r="N475" s="179"/>
      <c r="O475" s="179"/>
      <c r="P475" s="179"/>
      <c r="Q475" s="179"/>
      <c r="R475" s="179"/>
      <c r="S475" s="179"/>
      <c r="T475" s="179"/>
      <c r="U475" s="179"/>
      <c r="V475" s="179"/>
      <c r="W475" s="179"/>
      <c r="X475" s="179"/>
      <c r="Y475" s="179"/>
      <c r="Z475" s="179"/>
      <c r="AB475" s="179"/>
      <c r="AC475" s="179"/>
      <c r="AF475" s="179"/>
      <c r="AG475" s="179"/>
      <c r="AJ475" s="179"/>
      <c r="AK475" s="179"/>
      <c r="AN475" s="179"/>
      <c r="AO475" s="179"/>
      <c r="AR475" s="179"/>
      <c r="AS475" s="179"/>
      <c r="AV475" s="179"/>
      <c r="AW475" s="179"/>
      <c r="AZ475" s="179"/>
      <c r="BA475" s="179"/>
      <c r="BD475" s="179"/>
      <c r="BE475" s="179"/>
      <c r="BH475" s="179"/>
      <c r="BI475" s="179"/>
      <c r="BL475" s="179"/>
      <c r="BM475" s="179"/>
      <c r="BP475" s="179"/>
      <c r="BQ475" s="179"/>
      <c r="BT475" s="179"/>
      <c r="BU475" s="179"/>
      <c r="BX475" s="179"/>
      <c r="BY475" s="179"/>
      <c r="CB475" s="179"/>
      <c r="CC475" s="179"/>
      <c r="CF475" s="179"/>
      <c r="CG475" s="179"/>
      <c r="CJ475" s="179"/>
      <c r="CK475" s="179"/>
      <c r="CN475" s="179"/>
      <c r="CO475" s="179"/>
      <c r="CR475" s="179"/>
      <c r="CS475" s="179"/>
      <c r="CV475" s="179"/>
      <c r="CW475" s="179"/>
      <c r="CX475" s="156"/>
      <c r="CY475" s="156"/>
      <c r="CZ475" s="156"/>
      <c r="DA475" s="156"/>
      <c r="DB475" s="156"/>
      <c r="DC475" s="156"/>
      <c r="DD475" s="156"/>
    </row>
    <row r="476" spans="1:108" s="243" customFormat="1" x14ac:dyDescent="0.2">
      <c r="A476" s="179"/>
      <c r="B476" s="179"/>
      <c r="C476" s="179"/>
      <c r="D476" s="179"/>
      <c r="E476" s="242"/>
      <c r="F476" s="179"/>
      <c r="G476" s="179"/>
      <c r="H476" s="179"/>
      <c r="I476" s="179"/>
      <c r="J476" s="179"/>
      <c r="K476" s="179"/>
      <c r="L476" s="179"/>
      <c r="M476" s="179"/>
      <c r="N476" s="179"/>
      <c r="O476" s="179"/>
      <c r="P476" s="179"/>
      <c r="Q476" s="179"/>
      <c r="R476" s="179"/>
      <c r="S476" s="179"/>
      <c r="T476" s="179"/>
      <c r="U476" s="179"/>
      <c r="V476" s="179"/>
      <c r="W476" s="179"/>
      <c r="X476" s="179"/>
      <c r="Y476" s="179"/>
      <c r="Z476" s="179"/>
      <c r="AB476" s="179"/>
      <c r="AC476" s="179"/>
      <c r="AF476" s="179"/>
      <c r="AG476" s="179"/>
      <c r="AJ476" s="179"/>
      <c r="AK476" s="179"/>
      <c r="AN476" s="179"/>
      <c r="AO476" s="179"/>
      <c r="AR476" s="179"/>
      <c r="AS476" s="179"/>
      <c r="AV476" s="179"/>
      <c r="AW476" s="179"/>
      <c r="AZ476" s="179"/>
      <c r="BA476" s="179"/>
      <c r="BD476" s="179"/>
      <c r="BE476" s="179"/>
      <c r="BH476" s="179"/>
      <c r="BI476" s="179"/>
      <c r="BL476" s="179"/>
      <c r="BM476" s="179"/>
      <c r="BP476" s="179"/>
      <c r="BQ476" s="179"/>
      <c r="BT476" s="179"/>
      <c r="BU476" s="179"/>
      <c r="BX476" s="179"/>
      <c r="BY476" s="179"/>
      <c r="CB476" s="179"/>
      <c r="CC476" s="179"/>
      <c r="CF476" s="179"/>
      <c r="CG476" s="179"/>
      <c r="CJ476" s="179"/>
      <c r="CK476" s="179"/>
      <c r="CN476" s="179"/>
      <c r="CO476" s="179"/>
      <c r="CR476" s="179"/>
      <c r="CS476" s="179"/>
      <c r="CV476" s="179"/>
      <c r="CW476" s="179"/>
      <c r="CX476" s="156"/>
      <c r="CY476" s="156"/>
      <c r="CZ476" s="156"/>
      <c r="DA476" s="156"/>
      <c r="DB476" s="156"/>
      <c r="DC476" s="156"/>
      <c r="DD476" s="156"/>
    </row>
    <row r="477" spans="1:108" s="243" customFormat="1" x14ac:dyDescent="0.2">
      <c r="A477" s="179"/>
      <c r="B477" s="179"/>
      <c r="C477" s="179"/>
      <c r="D477" s="179"/>
      <c r="E477" s="242"/>
      <c r="F477" s="179"/>
      <c r="G477" s="179"/>
      <c r="H477" s="179"/>
      <c r="I477" s="179"/>
      <c r="J477" s="179"/>
      <c r="K477" s="179"/>
      <c r="L477" s="179"/>
      <c r="M477" s="179"/>
      <c r="N477" s="179"/>
      <c r="O477" s="179"/>
      <c r="P477" s="179"/>
      <c r="Q477" s="179"/>
      <c r="R477" s="179"/>
      <c r="S477" s="179"/>
      <c r="T477" s="179"/>
      <c r="U477" s="179"/>
      <c r="V477" s="179"/>
      <c r="W477" s="179"/>
      <c r="X477" s="179"/>
      <c r="Y477" s="179"/>
      <c r="Z477" s="179"/>
      <c r="AB477" s="179"/>
      <c r="AC477" s="179"/>
      <c r="AF477" s="179"/>
      <c r="AG477" s="179"/>
      <c r="AJ477" s="179"/>
      <c r="AK477" s="179"/>
      <c r="AN477" s="179"/>
      <c r="AO477" s="179"/>
      <c r="AR477" s="179"/>
      <c r="AS477" s="179"/>
      <c r="AV477" s="179"/>
      <c r="AW477" s="179"/>
      <c r="AZ477" s="179"/>
      <c r="BA477" s="179"/>
      <c r="BD477" s="179"/>
      <c r="BE477" s="179"/>
      <c r="BH477" s="179"/>
      <c r="BI477" s="179"/>
      <c r="BL477" s="179"/>
      <c r="BM477" s="179"/>
      <c r="BP477" s="179"/>
      <c r="BQ477" s="179"/>
      <c r="BT477" s="179"/>
      <c r="BU477" s="179"/>
      <c r="BX477" s="179"/>
      <c r="BY477" s="179"/>
      <c r="CB477" s="179"/>
      <c r="CC477" s="179"/>
      <c r="CF477" s="179"/>
      <c r="CG477" s="179"/>
      <c r="CJ477" s="179"/>
      <c r="CK477" s="179"/>
      <c r="CN477" s="179"/>
      <c r="CO477" s="179"/>
      <c r="CR477" s="179"/>
      <c r="CS477" s="179"/>
      <c r="CV477" s="179"/>
      <c r="CW477" s="179"/>
      <c r="CX477" s="156"/>
      <c r="CY477" s="156"/>
      <c r="CZ477" s="156"/>
      <c r="DA477" s="156"/>
      <c r="DB477" s="156"/>
      <c r="DC477" s="156"/>
      <c r="DD477" s="156"/>
    </row>
    <row r="478" spans="1:108" s="243" customFormat="1" x14ac:dyDescent="0.2">
      <c r="A478" s="179"/>
      <c r="B478" s="179"/>
      <c r="C478" s="179"/>
      <c r="D478" s="179"/>
      <c r="E478" s="242"/>
      <c r="F478" s="179"/>
      <c r="G478" s="179"/>
      <c r="H478" s="179"/>
      <c r="I478" s="179"/>
      <c r="J478" s="179"/>
      <c r="K478" s="179"/>
      <c r="L478" s="179"/>
      <c r="M478" s="179"/>
      <c r="N478" s="179"/>
      <c r="O478" s="179"/>
      <c r="P478" s="179"/>
      <c r="Q478" s="179"/>
      <c r="R478" s="179"/>
      <c r="S478" s="179"/>
      <c r="T478" s="179"/>
      <c r="U478" s="179"/>
      <c r="V478" s="179"/>
      <c r="W478" s="179"/>
      <c r="X478" s="179"/>
      <c r="Y478" s="179"/>
      <c r="Z478" s="179"/>
      <c r="AB478" s="179"/>
      <c r="AC478" s="179"/>
      <c r="AF478" s="179"/>
      <c r="AG478" s="179"/>
      <c r="AJ478" s="179"/>
      <c r="AK478" s="179"/>
      <c r="AN478" s="179"/>
      <c r="AO478" s="179"/>
      <c r="AR478" s="179"/>
      <c r="AS478" s="179"/>
      <c r="AV478" s="179"/>
      <c r="AW478" s="179"/>
      <c r="AZ478" s="179"/>
      <c r="BA478" s="179"/>
      <c r="BD478" s="179"/>
      <c r="BE478" s="179"/>
      <c r="BH478" s="179"/>
      <c r="BI478" s="179"/>
      <c r="BL478" s="179"/>
      <c r="BM478" s="179"/>
      <c r="BP478" s="179"/>
      <c r="BQ478" s="179"/>
      <c r="BT478" s="179"/>
      <c r="BU478" s="179"/>
      <c r="BX478" s="179"/>
      <c r="BY478" s="179"/>
      <c r="CB478" s="179"/>
      <c r="CC478" s="179"/>
      <c r="CF478" s="179"/>
      <c r="CG478" s="179"/>
      <c r="CJ478" s="179"/>
      <c r="CK478" s="179"/>
      <c r="CN478" s="179"/>
      <c r="CO478" s="179"/>
      <c r="CR478" s="179"/>
      <c r="CS478" s="179"/>
      <c r="CV478" s="179"/>
      <c r="CW478" s="179"/>
      <c r="CX478" s="156"/>
      <c r="CY478" s="156"/>
      <c r="CZ478" s="156"/>
      <c r="DA478" s="156"/>
      <c r="DB478" s="156"/>
      <c r="DC478" s="156"/>
      <c r="DD478" s="156"/>
    </row>
    <row r="479" spans="1:108" s="243" customFormat="1" x14ac:dyDescent="0.2">
      <c r="A479" s="179"/>
      <c r="B479" s="179"/>
      <c r="C479" s="179"/>
      <c r="D479" s="179"/>
      <c r="E479" s="242"/>
      <c r="F479" s="179"/>
      <c r="G479" s="179"/>
      <c r="H479" s="179"/>
      <c r="I479" s="179"/>
      <c r="J479" s="179"/>
      <c r="K479" s="179"/>
      <c r="L479" s="179"/>
      <c r="M479" s="179"/>
      <c r="N479" s="179"/>
      <c r="O479" s="179"/>
      <c r="P479" s="179"/>
      <c r="Q479" s="179"/>
      <c r="R479" s="179"/>
      <c r="S479" s="179"/>
      <c r="T479" s="179"/>
      <c r="U479" s="179"/>
      <c r="V479" s="179"/>
      <c r="W479" s="179"/>
      <c r="X479" s="179"/>
      <c r="Y479" s="179"/>
      <c r="Z479" s="179"/>
      <c r="AB479" s="179"/>
      <c r="AC479" s="179"/>
      <c r="AF479" s="179"/>
      <c r="AG479" s="179"/>
      <c r="AJ479" s="179"/>
      <c r="AK479" s="179"/>
      <c r="AN479" s="179"/>
      <c r="AO479" s="179"/>
      <c r="AR479" s="179"/>
      <c r="AS479" s="179"/>
      <c r="AV479" s="179"/>
      <c r="AW479" s="179"/>
      <c r="AZ479" s="179"/>
      <c r="BA479" s="179"/>
      <c r="BD479" s="179"/>
      <c r="BE479" s="179"/>
      <c r="BH479" s="179"/>
      <c r="BI479" s="179"/>
      <c r="BL479" s="179"/>
      <c r="BM479" s="179"/>
      <c r="BP479" s="179"/>
      <c r="BQ479" s="179"/>
      <c r="BT479" s="179"/>
      <c r="BU479" s="179"/>
      <c r="BX479" s="179"/>
      <c r="BY479" s="179"/>
      <c r="CB479" s="179"/>
      <c r="CC479" s="179"/>
      <c r="CF479" s="179"/>
      <c r="CG479" s="179"/>
      <c r="CJ479" s="179"/>
      <c r="CK479" s="179"/>
      <c r="CN479" s="179"/>
      <c r="CO479" s="179"/>
      <c r="CR479" s="179"/>
      <c r="CS479" s="179"/>
      <c r="CV479" s="179"/>
      <c r="CW479" s="179"/>
      <c r="CX479" s="156"/>
      <c r="CY479" s="156"/>
      <c r="CZ479" s="156"/>
      <c r="DA479" s="156"/>
      <c r="DB479" s="156"/>
      <c r="DC479" s="156"/>
      <c r="DD479" s="156"/>
    </row>
    <row r="480" spans="1:108" s="243" customFormat="1" x14ac:dyDescent="0.2">
      <c r="A480" s="179"/>
      <c r="B480" s="179"/>
      <c r="C480" s="179"/>
      <c r="D480" s="179"/>
      <c r="E480" s="242"/>
      <c r="F480" s="179"/>
      <c r="G480" s="179"/>
      <c r="H480" s="179"/>
      <c r="I480" s="179"/>
      <c r="J480" s="179"/>
      <c r="K480" s="179"/>
      <c r="L480" s="179"/>
      <c r="M480" s="179"/>
      <c r="N480" s="179"/>
      <c r="O480" s="179"/>
      <c r="P480" s="179"/>
      <c r="Q480" s="179"/>
      <c r="R480" s="179"/>
      <c r="S480" s="179"/>
      <c r="T480" s="179"/>
      <c r="U480" s="179"/>
      <c r="V480" s="179"/>
      <c r="W480" s="179"/>
      <c r="X480" s="179"/>
      <c r="Y480" s="179"/>
      <c r="Z480" s="179"/>
      <c r="AB480" s="179"/>
      <c r="AC480" s="179"/>
      <c r="AF480" s="179"/>
      <c r="AG480" s="179"/>
      <c r="AJ480" s="179"/>
      <c r="AK480" s="179"/>
      <c r="AN480" s="179"/>
      <c r="AO480" s="179"/>
      <c r="AR480" s="179"/>
      <c r="AS480" s="179"/>
      <c r="AV480" s="179"/>
      <c r="AW480" s="179"/>
      <c r="AZ480" s="179"/>
      <c r="BA480" s="179"/>
      <c r="BD480" s="179"/>
      <c r="BE480" s="179"/>
      <c r="BH480" s="179"/>
      <c r="BI480" s="179"/>
      <c r="BL480" s="179"/>
      <c r="BM480" s="179"/>
      <c r="BP480" s="179"/>
      <c r="BQ480" s="179"/>
      <c r="BT480" s="179"/>
      <c r="BU480" s="179"/>
      <c r="BX480" s="179"/>
      <c r="BY480" s="179"/>
      <c r="CB480" s="179"/>
      <c r="CC480" s="179"/>
      <c r="CF480" s="179"/>
      <c r="CG480" s="179"/>
      <c r="CJ480" s="179"/>
      <c r="CK480" s="179"/>
      <c r="CN480" s="179"/>
      <c r="CO480" s="179"/>
      <c r="CR480" s="179"/>
      <c r="CS480" s="179"/>
      <c r="CV480" s="179"/>
      <c r="CW480" s="179"/>
      <c r="CX480" s="156"/>
      <c r="CY480" s="156"/>
      <c r="CZ480" s="156"/>
      <c r="DA480" s="156"/>
      <c r="DB480" s="156"/>
      <c r="DC480" s="156"/>
      <c r="DD480" s="156"/>
    </row>
    <row r="481" spans="1:108" s="243" customFormat="1" x14ac:dyDescent="0.2">
      <c r="A481" s="179"/>
      <c r="B481" s="179"/>
      <c r="C481" s="179"/>
      <c r="D481" s="179"/>
      <c r="E481" s="242"/>
      <c r="F481" s="179"/>
      <c r="G481" s="179"/>
      <c r="H481" s="179"/>
      <c r="I481" s="179"/>
      <c r="J481" s="179"/>
      <c r="K481" s="179"/>
      <c r="L481" s="179"/>
      <c r="M481" s="179"/>
      <c r="N481" s="179"/>
      <c r="O481" s="179"/>
      <c r="P481" s="179"/>
      <c r="Q481" s="179"/>
      <c r="R481" s="179"/>
      <c r="S481" s="179"/>
      <c r="T481" s="179"/>
      <c r="U481" s="179"/>
      <c r="V481" s="179"/>
      <c r="W481" s="179"/>
      <c r="X481" s="179"/>
      <c r="Y481" s="179"/>
      <c r="Z481" s="179"/>
      <c r="AB481" s="179"/>
      <c r="AC481" s="179"/>
      <c r="AF481" s="179"/>
      <c r="AG481" s="179"/>
      <c r="AJ481" s="179"/>
      <c r="AK481" s="179"/>
      <c r="AN481" s="179"/>
      <c r="AO481" s="179"/>
      <c r="AR481" s="179"/>
      <c r="AS481" s="179"/>
      <c r="AV481" s="179"/>
      <c r="AW481" s="179"/>
      <c r="AZ481" s="179"/>
      <c r="BA481" s="179"/>
      <c r="BD481" s="179"/>
      <c r="BE481" s="179"/>
      <c r="BH481" s="179"/>
      <c r="BI481" s="179"/>
      <c r="BL481" s="179"/>
      <c r="BM481" s="179"/>
      <c r="BP481" s="179"/>
      <c r="BQ481" s="179"/>
      <c r="BT481" s="179"/>
      <c r="BU481" s="179"/>
      <c r="BX481" s="179"/>
      <c r="BY481" s="179"/>
      <c r="CB481" s="179"/>
      <c r="CC481" s="179"/>
      <c r="CF481" s="179"/>
      <c r="CG481" s="179"/>
      <c r="CJ481" s="179"/>
      <c r="CK481" s="179"/>
      <c r="CN481" s="179"/>
      <c r="CO481" s="179"/>
      <c r="CR481" s="179"/>
      <c r="CS481" s="179"/>
      <c r="CV481" s="179"/>
      <c r="CW481" s="179"/>
      <c r="CX481" s="156"/>
      <c r="CY481" s="156"/>
      <c r="CZ481" s="156"/>
      <c r="DA481" s="156"/>
      <c r="DB481" s="156"/>
      <c r="DC481" s="156"/>
      <c r="DD481" s="156"/>
    </row>
    <row r="482" spans="1:108" s="243" customFormat="1" x14ac:dyDescent="0.2">
      <c r="A482" s="179"/>
      <c r="B482" s="179"/>
      <c r="C482" s="179"/>
      <c r="D482" s="179"/>
      <c r="E482" s="242"/>
      <c r="F482" s="179"/>
      <c r="G482" s="179"/>
      <c r="H482" s="179"/>
      <c r="I482" s="179"/>
      <c r="J482" s="179"/>
      <c r="K482" s="179"/>
      <c r="L482" s="179"/>
      <c r="M482" s="179"/>
      <c r="N482" s="179"/>
      <c r="O482" s="179"/>
      <c r="P482" s="179"/>
      <c r="Q482" s="179"/>
      <c r="R482" s="179"/>
      <c r="S482" s="179"/>
      <c r="T482" s="179"/>
      <c r="U482" s="179"/>
      <c r="V482" s="179"/>
      <c r="W482" s="179"/>
      <c r="X482" s="179"/>
      <c r="Y482" s="179"/>
      <c r="Z482" s="179"/>
      <c r="AB482" s="179"/>
      <c r="AC482" s="179"/>
      <c r="AF482" s="179"/>
      <c r="AG482" s="179"/>
      <c r="AJ482" s="179"/>
      <c r="AK482" s="179"/>
      <c r="AN482" s="179"/>
      <c r="AO482" s="179"/>
      <c r="AR482" s="179"/>
      <c r="AS482" s="179"/>
      <c r="AV482" s="179"/>
      <c r="AW482" s="179"/>
      <c r="AZ482" s="179"/>
      <c r="BA482" s="179"/>
      <c r="BD482" s="179"/>
      <c r="BE482" s="179"/>
      <c r="BH482" s="179"/>
      <c r="BI482" s="179"/>
      <c r="BL482" s="179"/>
      <c r="BM482" s="179"/>
      <c r="BP482" s="179"/>
      <c r="BQ482" s="179"/>
      <c r="BT482" s="179"/>
      <c r="BU482" s="179"/>
      <c r="BX482" s="179"/>
      <c r="BY482" s="179"/>
      <c r="CB482" s="179"/>
      <c r="CC482" s="179"/>
      <c r="CF482" s="179"/>
      <c r="CG482" s="179"/>
      <c r="CJ482" s="179"/>
      <c r="CK482" s="179"/>
      <c r="CN482" s="179"/>
      <c r="CO482" s="179"/>
      <c r="CR482" s="179"/>
      <c r="CS482" s="179"/>
      <c r="CV482" s="179"/>
      <c r="CW482" s="179"/>
      <c r="CX482" s="156"/>
      <c r="CY482" s="156"/>
      <c r="CZ482" s="156"/>
      <c r="DA482" s="156"/>
      <c r="DB482" s="156"/>
      <c r="DC482" s="156"/>
      <c r="DD482" s="156"/>
    </row>
    <row r="483" spans="1:108" s="243" customFormat="1" x14ac:dyDescent="0.2">
      <c r="A483" s="179"/>
      <c r="B483" s="179"/>
      <c r="C483" s="179"/>
      <c r="D483" s="179"/>
      <c r="E483" s="242"/>
      <c r="F483" s="179"/>
      <c r="G483" s="179"/>
      <c r="H483" s="179"/>
      <c r="I483" s="179"/>
      <c r="J483" s="179"/>
      <c r="K483" s="179"/>
      <c r="L483" s="179"/>
      <c r="M483" s="179"/>
      <c r="N483" s="179"/>
      <c r="O483" s="179"/>
      <c r="P483" s="179"/>
      <c r="Q483" s="179"/>
      <c r="R483" s="179"/>
      <c r="S483" s="179"/>
      <c r="T483" s="179"/>
      <c r="U483" s="179"/>
      <c r="V483" s="179"/>
      <c r="W483" s="179"/>
      <c r="X483" s="179"/>
      <c r="Y483" s="179"/>
      <c r="Z483" s="179"/>
      <c r="AB483" s="179"/>
      <c r="AC483" s="179"/>
      <c r="AF483" s="179"/>
      <c r="AG483" s="179"/>
      <c r="AJ483" s="179"/>
      <c r="AK483" s="179"/>
      <c r="AN483" s="179"/>
      <c r="AO483" s="179"/>
      <c r="AR483" s="179"/>
      <c r="AS483" s="179"/>
      <c r="AV483" s="179"/>
      <c r="AW483" s="179"/>
      <c r="AZ483" s="179"/>
      <c r="BA483" s="179"/>
      <c r="BD483" s="179"/>
      <c r="BE483" s="179"/>
      <c r="BH483" s="179"/>
      <c r="BI483" s="179"/>
      <c r="BL483" s="179"/>
      <c r="BM483" s="179"/>
      <c r="BP483" s="179"/>
      <c r="BQ483" s="179"/>
      <c r="BT483" s="179"/>
      <c r="BU483" s="179"/>
      <c r="BX483" s="179"/>
      <c r="BY483" s="179"/>
      <c r="CB483" s="179"/>
      <c r="CC483" s="179"/>
      <c r="CF483" s="179"/>
      <c r="CG483" s="179"/>
      <c r="CJ483" s="179"/>
      <c r="CK483" s="179"/>
      <c r="CN483" s="179"/>
      <c r="CO483" s="179"/>
      <c r="CR483" s="179"/>
      <c r="CS483" s="179"/>
      <c r="CV483" s="179"/>
      <c r="CW483" s="179"/>
      <c r="CX483" s="156"/>
      <c r="CY483" s="156"/>
      <c r="CZ483" s="156"/>
      <c r="DA483" s="156"/>
      <c r="DB483" s="156"/>
      <c r="DC483" s="156"/>
      <c r="DD483" s="156"/>
    </row>
    <row r="484" spans="1:108" s="243" customFormat="1" x14ac:dyDescent="0.2">
      <c r="A484" s="179"/>
      <c r="B484" s="179"/>
      <c r="C484" s="179"/>
      <c r="D484" s="179"/>
      <c r="E484" s="242"/>
      <c r="F484" s="179"/>
      <c r="G484" s="179"/>
      <c r="H484" s="179"/>
      <c r="I484" s="179"/>
      <c r="J484" s="179"/>
      <c r="K484" s="179"/>
      <c r="L484" s="179"/>
      <c r="M484" s="179"/>
      <c r="N484" s="179"/>
      <c r="O484" s="179"/>
      <c r="P484" s="179"/>
      <c r="Q484" s="179"/>
      <c r="R484" s="179"/>
      <c r="S484" s="179"/>
      <c r="T484" s="179"/>
      <c r="U484" s="179"/>
      <c r="V484" s="179"/>
      <c r="W484" s="179"/>
      <c r="X484" s="179"/>
      <c r="Y484" s="179"/>
      <c r="Z484" s="179"/>
      <c r="AB484" s="179"/>
      <c r="AC484" s="179"/>
      <c r="AF484" s="179"/>
      <c r="AG484" s="179"/>
      <c r="AJ484" s="179"/>
      <c r="AK484" s="179"/>
      <c r="AN484" s="179"/>
      <c r="AO484" s="179"/>
      <c r="AR484" s="179"/>
      <c r="AS484" s="179"/>
      <c r="AV484" s="179"/>
      <c r="AW484" s="179"/>
      <c r="AZ484" s="179"/>
      <c r="BA484" s="179"/>
      <c r="BD484" s="179"/>
      <c r="BE484" s="179"/>
      <c r="BH484" s="179"/>
      <c r="BI484" s="179"/>
      <c r="BL484" s="179"/>
      <c r="BM484" s="179"/>
      <c r="BP484" s="179"/>
      <c r="BQ484" s="179"/>
      <c r="BT484" s="179"/>
      <c r="BU484" s="179"/>
      <c r="BX484" s="179"/>
      <c r="BY484" s="179"/>
      <c r="CB484" s="179"/>
      <c r="CC484" s="179"/>
      <c r="CF484" s="179"/>
      <c r="CG484" s="179"/>
      <c r="CJ484" s="179"/>
      <c r="CK484" s="179"/>
      <c r="CN484" s="179"/>
      <c r="CO484" s="179"/>
      <c r="CR484" s="179"/>
      <c r="CS484" s="179"/>
      <c r="CV484" s="179"/>
      <c r="CW484" s="179"/>
      <c r="CX484" s="156"/>
      <c r="CY484" s="156"/>
      <c r="CZ484" s="156"/>
      <c r="DA484" s="156"/>
      <c r="DB484" s="156"/>
      <c r="DC484" s="156"/>
      <c r="DD484" s="156"/>
    </row>
    <row r="485" spans="1:108" s="243" customFormat="1" x14ac:dyDescent="0.2">
      <c r="A485" s="179"/>
      <c r="B485" s="179"/>
      <c r="C485" s="179"/>
      <c r="D485" s="179"/>
      <c r="E485" s="242"/>
      <c r="F485" s="179"/>
      <c r="G485" s="179"/>
      <c r="H485" s="179"/>
      <c r="I485" s="179"/>
      <c r="J485" s="179"/>
      <c r="K485" s="179"/>
      <c r="L485" s="179"/>
      <c r="M485" s="179"/>
      <c r="N485" s="179"/>
      <c r="O485" s="179"/>
      <c r="P485" s="179"/>
      <c r="Q485" s="179"/>
      <c r="R485" s="179"/>
      <c r="S485" s="179"/>
      <c r="T485" s="179"/>
      <c r="U485" s="179"/>
      <c r="V485" s="179"/>
      <c r="W485" s="179"/>
      <c r="X485" s="179"/>
      <c r="Y485" s="179"/>
      <c r="Z485" s="179"/>
      <c r="AB485" s="179"/>
      <c r="AC485" s="179"/>
      <c r="AF485" s="179"/>
      <c r="AG485" s="179"/>
      <c r="AJ485" s="179"/>
      <c r="AK485" s="179"/>
      <c r="AN485" s="179"/>
      <c r="AO485" s="179"/>
      <c r="AR485" s="179"/>
      <c r="AS485" s="179"/>
      <c r="AV485" s="179"/>
      <c r="AW485" s="179"/>
      <c r="AZ485" s="179"/>
      <c r="BA485" s="179"/>
      <c r="BD485" s="179"/>
      <c r="BE485" s="179"/>
      <c r="BH485" s="179"/>
      <c r="BI485" s="179"/>
      <c r="BL485" s="179"/>
      <c r="BM485" s="179"/>
      <c r="BP485" s="179"/>
      <c r="BQ485" s="179"/>
      <c r="BT485" s="179"/>
      <c r="BU485" s="179"/>
      <c r="BX485" s="179"/>
      <c r="BY485" s="179"/>
      <c r="CB485" s="179"/>
      <c r="CC485" s="179"/>
      <c r="CF485" s="179"/>
      <c r="CG485" s="179"/>
      <c r="CJ485" s="179"/>
      <c r="CK485" s="179"/>
      <c r="CN485" s="179"/>
      <c r="CO485" s="179"/>
      <c r="CR485" s="179"/>
      <c r="CS485" s="179"/>
      <c r="CV485" s="179"/>
      <c r="CW485" s="179"/>
      <c r="CX485" s="156"/>
      <c r="CY485" s="156"/>
      <c r="CZ485" s="156"/>
      <c r="DA485" s="156"/>
      <c r="DB485" s="156"/>
      <c r="DC485" s="156"/>
      <c r="DD485" s="156"/>
    </row>
    <row r="486" spans="1:108" s="243" customFormat="1" x14ac:dyDescent="0.2">
      <c r="A486" s="179"/>
      <c r="B486" s="179"/>
      <c r="C486" s="179"/>
      <c r="D486" s="179"/>
      <c r="E486" s="242"/>
      <c r="F486" s="179"/>
      <c r="G486" s="179"/>
      <c r="H486" s="179"/>
      <c r="I486" s="179"/>
      <c r="J486" s="179"/>
      <c r="K486" s="179"/>
      <c r="L486" s="179"/>
      <c r="M486" s="179"/>
      <c r="N486" s="179"/>
      <c r="O486" s="179"/>
      <c r="P486" s="179"/>
      <c r="Q486" s="179"/>
      <c r="R486" s="179"/>
      <c r="S486" s="179"/>
      <c r="T486" s="179"/>
      <c r="U486" s="179"/>
      <c r="V486" s="179"/>
      <c r="W486" s="179"/>
      <c r="X486" s="179"/>
      <c r="Y486" s="179"/>
      <c r="Z486" s="179"/>
      <c r="AB486" s="179"/>
      <c r="AC486" s="179"/>
      <c r="AF486" s="179"/>
      <c r="AG486" s="179"/>
      <c r="AJ486" s="179"/>
      <c r="AK486" s="179"/>
      <c r="AN486" s="179"/>
      <c r="AO486" s="179"/>
      <c r="AR486" s="179"/>
      <c r="AS486" s="179"/>
      <c r="AV486" s="179"/>
      <c r="AW486" s="179"/>
      <c r="AZ486" s="179"/>
      <c r="BA486" s="179"/>
      <c r="BD486" s="179"/>
      <c r="BE486" s="179"/>
      <c r="BH486" s="179"/>
      <c r="BI486" s="179"/>
      <c r="BL486" s="179"/>
      <c r="BM486" s="179"/>
      <c r="BP486" s="179"/>
      <c r="BQ486" s="179"/>
      <c r="BT486" s="179"/>
      <c r="BU486" s="179"/>
      <c r="BX486" s="179"/>
      <c r="BY486" s="179"/>
      <c r="CB486" s="179"/>
      <c r="CC486" s="179"/>
      <c r="CF486" s="179"/>
      <c r="CG486" s="179"/>
      <c r="CJ486" s="179"/>
      <c r="CK486" s="179"/>
      <c r="CN486" s="179"/>
      <c r="CO486" s="179"/>
      <c r="CR486" s="179"/>
      <c r="CS486" s="179"/>
      <c r="CV486" s="179"/>
      <c r="CW486" s="179"/>
      <c r="CX486" s="156"/>
      <c r="CY486" s="156"/>
      <c r="CZ486" s="156"/>
      <c r="DA486" s="156"/>
      <c r="DB486" s="156"/>
      <c r="DC486" s="156"/>
      <c r="DD486" s="156"/>
    </row>
    <row r="487" spans="1:108" s="243" customFormat="1" x14ac:dyDescent="0.2">
      <c r="A487" s="179"/>
      <c r="B487" s="179"/>
      <c r="C487" s="179"/>
      <c r="D487" s="179"/>
      <c r="E487" s="242"/>
      <c r="F487" s="179"/>
      <c r="G487" s="179"/>
      <c r="H487" s="179"/>
      <c r="I487" s="179"/>
      <c r="J487" s="179"/>
      <c r="K487" s="179"/>
      <c r="L487" s="179"/>
      <c r="M487" s="179"/>
      <c r="N487" s="179"/>
      <c r="O487" s="179"/>
      <c r="P487" s="179"/>
      <c r="Q487" s="179"/>
      <c r="R487" s="179"/>
      <c r="S487" s="179"/>
      <c r="T487" s="179"/>
      <c r="U487" s="179"/>
      <c r="V487" s="179"/>
      <c r="W487" s="179"/>
      <c r="X487" s="179"/>
      <c r="Y487" s="179"/>
      <c r="Z487" s="179"/>
      <c r="AB487" s="179"/>
      <c r="AC487" s="179"/>
      <c r="AF487" s="179"/>
      <c r="AG487" s="179"/>
      <c r="AJ487" s="179"/>
      <c r="AK487" s="179"/>
      <c r="AN487" s="179"/>
      <c r="AO487" s="179"/>
      <c r="AR487" s="179"/>
      <c r="AS487" s="179"/>
      <c r="AV487" s="179"/>
      <c r="AW487" s="179"/>
      <c r="AZ487" s="179"/>
      <c r="BA487" s="179"/>
      <c r="BD487" s="179"/>
      <c r="BE487" s="179"/>
      <c r="BH487" s="179"/>
      <c r="BI487" s="179"/>
      <c r="BL487" s="179"/>
      <c r="BM487" s="179"/>
      <c r="BP487" s="179"/>
      <c r="BQ487" s="179"/>
      <c r="BT487" s="179"/>
      <c r="BU487" s="179"/>
      <c r="BX487" s="179"/>
      <c r="BY487" s="179"/>
      <c r="CB487" s="179"/>
      <c r="CC487" s="179"/>
      <c r="CF487" s="179"/>
      <c r="CG487" s="179"/>
      <c r="CJ487" s="179"/>
      <c r="CK487" s="179"/>
      <c r="CN487" s="179"/>
      <c r="CO487" s="179"/>
      <c r="CR487" s="179"/>
      <c r="CS487" s="179"/>
      <c r="CV487" s="179"/>
      <c r="CW487" s="179"/>
      <c r="CX487" s="156"/>
      <c r="CY487" s="156"/>
      <c r="CZ487" s="156"/>
      <c r="DA487" s="156"/>
      <c r="DB487" s="156"/>
      <c r="DC487" s="156"/>
      <c r="DD487" s="156"/>
    </row>
    <row r="488" spans="1:108" s="243" customFormat="1" x14ac:dyDescent="0.2">
      <c r="A488" s="179"/>
      <c r="B488" s="179"/>
      <c r="C488" s="179"/>
      <c r="D488" s="179"/>
      <c r="E488" s="242"/>
      <c r="F488" s="179"/>
      <c r="G488" s="179"/>
      <c r="H488" s="179"/>
      <c r="I488" s="179"/>
      <c r="J488" s="179"/>
      <c r="K488" s="179"/>
      <c r="L488" s="179"/>
      <c r="M488" s="179"/>
      <c r="N488" s="179"/>
      <c r="O488" s="179"/>
      <c r="P488" s="179"/>
      <c r="Q488" s="179"/>
      <c r="R488" s="179"/>
      <c r="S488" s="179"/>
      <c r="T488" s="179"/>
      <c r="U488" s="179"/>
      <c r="V488" s="179"/>
      <c r="W488" s="179"/>
      <c r="X488" s="179"/>
      <c r="Y488" s="179"/>
      <c r="Z488" s="179"/>
      <c r="AB488" s="179"/>
      <c r="AC488" s="179"/>
      <c r="AF488" s="179"/>
      <c r="AG488" s="179"/>
      <c r="AJ488" s="179"/>
      <c r="AK488" s="179"/>
      <c r="AN488" s="179"/>
      <c r="AO488" s="179"/>
      <c r="AR488" s="179"/>
      <c r="AS488" s="179"/>
      <c r="AV488" s="179"/>
      <c r="AW488" s="179"/>
      <c r="AZ488" s="179"/>
      <c r="BA488" s="179"/>
      <c r="BD488" s="179"/>
      <c r="BE488" s="179"/>
      <c r="BH488" s="179"/>
      <c r="BI488" s="179"/>
      <c r="BL488" s="179"/>
      <c r="BM488" s="179"/>
      <c r="BP488" s="179"/>
      <c r="BQ488" s="179"/>
      <c r="BT488" s="179"/>
      <c r="BU488" s="179"/>
      <c r="BX488" s="179"/>
      <c r="BY488" s="179"/>
      <c r="CB488" s="179"/>
      <c r="CC488" s="179"/>
      <c r="CF488" s="179"/>
      <c r="CG488" s="179"/>
      <c r="CJ488" s="179"/>
      <c r="CK488" s="179"/>
      <c r="CN488" s="179"/>
      <c r="CO488" s="179"/>
      <c r="CR488" s="179"/>
      <c r="CS488" s="179"/>
      <c r="CV488" s="179"/>
      <c r="CW488" s="179"/>
      <c r="CX488" s="156"/>
      <c r="CY488" s="156"/>
      <c r="CZ488" s="156"/>
      <c r="DA488" s="156"/>
      <c r="DB488" s="156"/>
      <c r="DC488" s="156"/>
      <c r="DD488" s="156"/>
    </row>
    <row r="489" spans="1:108" s="243" customFormat="1" x14ac:dyDescent="0.2">
      <c r="A489" s="179"/>
      <c r="B489" s="179"/>
      <c r="C489" s="179"/>
      <c r="D489" s="179"/>
      <c r="E489" s="242"/>
      <c r="F489" s="179"/>
      <c r="G489" s="179"/>
      <c r="H489" s="179"/>
      <c r="I489" s="179"/>
      <c r="J489" s="179"/>
      <c r="K489" s="179"/>
      <c r="L489" s="179"/>
      <c r="M489" s="179"/>
      <c r="N489" s="179"/>
      <c r="O489" s="179"/>
      <c r="P489" s="179"/>
      <c r="Q489" s="179"/>
      <c r="R489" s="179"/>
      <c r="S489" s="179"/>
      <c r="T489" s="179"/>
      <c r="U489" s="179"/>
      <c r="V489" s="179"/>
      <c r="W489" s="179"/>
      <c r="X489" s="179"/>
      <c r="Y489" s="179"/>
      <c r="Z489" s="179"/>
      <c r="AB489" s="179"/>
      <c r="AC489" s="179"/>
      <c r="AF489" s="179"/>
      <c r="AG489" s="179"/>
      <c r="AJ489" s="179"/>
      <c r="AK489" s="179"/>
      <c r="AN489" s="179"/>
      <c r="AO489" s="179"/>
      <c r="AR489" s="179"/>
      <c r="AS489" s="179"/>
      <c r="AV489" s="179"/>
      <c r="AW489" s="179"/>
      <c r="AZ489" s="179"/>
      <c r="BA489" s="179"/>
      <c r="BD489" s="179"/>
      <c r="BE489" s="179"/>
      <c r="BH489" s="179"/>
      <c r="BI489" s="179"/>
      <c r="BL489" s="179"/>
      <c r="BM489" s="179"/>
      <c r="BP489" s="179"/>
      <c r="BQ489" s="179"/>
      <c r="BT489" s="179"/>
      <c r="BU489" s="179"/>
      <c r="BX489" s="179"/>
      <c r="BY489" s="179"/>
      <c r="CB489" s="179"/>
      <c r="CC489" s="179"/>
      <c r="CF489" s="179"/>
      <c r="CG489" s="179"/>
      <c r="CJ489" s="179"/>
      <c r="CK489" s="179"/>
      <c r="CN489" s="179"/>
      <c r="CO489" s="179"/>
      <c r="CR489" s="179"/>
      <c r="CS489" s="179"/>
      <c r="CV489" s="179"/>
      <c r="CW489" s="179"/>
      <c r="CX489" s="156"/>
      <c r="CY489" s="156"/>
      <c r="CZ489" s="156"/>
      <c r="DA489" s="156"/>
      <c r="DB489" s="156"/>
      <c r="DC489" s="156"/>
      <c r="DD489" s="156"/>
    </row>
    <row r="490" spans="1:108" s="243" customFormat="1" x14ac:dyDescent="0.2">
      <c r="A490" s="179"/>
      <c r="B490" s="179"/>
      <c r="C490" s="179"/>
      <c r="D490" s="179"/>
      <c r="E490" s="242"/>
      <c r="F490" s="179"/>
      <c r="G490" s="179"/>
      <c r="H490" s="179"/>
      <c r="I490" s="179"/>
      <c r="J490" s="179"/>
      <c r="K490" s="179"/>
      <c r="L490" s="179"/>
      <c r="M490" s="179"/>
      <c r="N490" s="179"/>
      <c r="O490" s="179"/>
      <c r="P490" s="179"/>
      <c r="Q490" s="179"/>
      <c r="R490" s="179"/>
      <c r="S490" s="179"/>
      <c r="T490" s="179"/>
      <c r="U490" s="179"/>
      <c r="V490" s="179"/>
      <c r="W490" s="179"/>
      <c r="X490" s="179"/>
      <c r="Y490" s="179"/>
      <c r="Z490" s="179"/>
      <c r="AB490" s="179"/>
      <c r="AC490" s="179"/>
      <c r="AF490" s="179"/>
      <c r="AG490" s="179"/>
      <c r="AJ490" s="179"/>
      <c r="AK490" s="179"/>
      <c r="AN490" s="179"/>
      <c r="AO490" s="179"/>
      <c r="AR490" s="179"/>
      <c r="AS490" s="179"/>
      <c r="AV490" s="179"/>
      <c r="AW490" s="179"/>
      <c r="AZ490" s="179"/>
      <c r="BA490" s="179"/>
      <c r="BD490" s="179"/>
      <c r="BE490" s="179"/>
      <c r="BH490" s="179"/>
      <c r="BI490" s="179"/>
      <c r="BL490" s="179"/>
      <c r="BM490" s="179"/>
      <c r="BP490" s="179"/>
      <c r="BQ490" s="179"/>
      <c r="BT490" s="179"/>
      <c r="BU490" s="179"/>
      <c r="BX490" s="179"/>
      <c r="BY490" s="179"/>
      <c r="CB490" s="179"/>
      <c r="CC490" s="179"/>
      <c r="CF490" s="179"/>
      <c r="CG490" s="179"/>
      <c r="CJ490" s="179"/>
      <c r="CK490" s="179"/>
      <c r="CN490" s="179"/>
      <c r="CO490" s="179"/>
      <c r="CR490" s="179"/>
      <c r="CS490" s="179"/>
      <c r="CV490" s="179"/>
      <c r="CW490" s="179"/>
      <c r="CX490" s="156"/>
      <c r="CY490" s="156"/>
      <c r="CZ490" s="156"/>
      <c r="DA490" s="156"/>
      <c r="DB490" s="156"/>
      <c r="DC490" s="156"/>
      <c r="DD490" s="156"/>
    </row>
    <row r="491" spans="1:108" s="243" customFormat="1" x14ac:dyDescent="0.2">
      <c r="A491" s="179"/>
      <c r="B491" s="179"/>
      <c r="C491" s="179"/>
      <c r="D491" s="179"/>
      <c r="E491" s="242"/>
      <c r="F491" s="179"/>
      <c r="G491" s="179"/>
      <c r="H491" s="179"/>
      <c r="I491" s="179"/>
      <c r="J491" s="179"/>
      <c r="K491" s="179"/>
      <c r="L491" s="179"/>
      <c r="M491" s="179"/>
      <c r="N491" s="179"/>
      <c r="O491" s="179"/>
      <c r="P491" s="179"/>
      <c r="Q491" s="179"/>
      <c r="R491" s="179"/>
      <c r="S491" s="179"/>
      <c r="T491" s="179"/>
      <c r="U491" s="179"/>
      <c r="V491" s="179"/>
      <c r="W491" s="179"/>
      <c r="X491" s="179"/>
      <c r="Y491" s="179"/>
      <c r="Z491" s="179"/>
      <c r="AB491" s="179"/>
      <c r="AC491" s="179"/>
      <c r="AF491" s="179"/>
      <c r="AG491" s="179"/>
      <c r="AJ491" s="179"/>
      <c r="AK491" s="179"/>
      <c r="AN491" s="179"/>
      <c r="AO491" s="179"/>
      <c r="AR491" s="179"/>
      <c r="AS491" s="179"/>
      <c r="AV491" s="179"/>
      <c r="AW491" s="179"/>
      <c r="AZ491" s="179"/>
      <c r="BA491" s="179"/>
      <c r="BD491" s="179"/>
      <c r="BE491" s="179"/>
      <c r="BH491" s="179"/>
      <c r="BI491" s="179"/>
      <c r="BL491" s="179"/>
      <c r="BM491" s="179"/>
      <c r="BP491" s="179"/>
      <c r="BQ491" s="179"/>
      <c r="BT491" s="179"/>
      <c r="BU491" s="179"/>
      <c r="BX491" s="179"/>
      <c r="BY491" s="179"/>
      <c r="CB491" s="179"/>
      <c r="CC491" s="179"/>
      <c r="CF491" s="179"/>
      <c r="CG491" s="179"/>
      <c r="CJ491" s="179"/>
      <c r="CK491" s="179"/>
      <c r="CN491" s="179"/>
      <c r="CO491" s="179"/>
      <c r="CR491" s="179"/>
      <c r="CS491" s="179"/>
      <c r="CV491" s="179"/>
      <c r="CW491" s="179"/>
      <c r="CX491" s="156"/>
      <c r="CY491" s="156"/>
      <c r="CZ491" s="156"/>
      <c r="DA491" s="156"/>
      <c r="DB491" s="156"/>
      <c r="DC491" s="156"/>
      <c r="DD491" s="156"/>
    </row>
    <row r="492" spans="1:108" s="243" customFormat="1" x14ac:dyDescent="0.2">
      <c r="A492" s="179"/>
      <c r="B492" s="179"/>
      <c r="C492" s="179"/>
      <c r="D492" s="179"/>
      <c r="E492" s="242"/>
      <c r="F492" s="179"/>
      <c r="G492" s="179"/>
      <c r="H492" s="179"/>
      <c r="I492" s="179"/>
      <c r="J492" s="179"/>
      <c r="K492" s="179"/>
      <c r="L492" s="179"/>
      <c r="M492" s="179"/>
      <c r="N492" s="179"/>
      <c r="O492" s="179"/>
      <c r="P492" s="179"/>
      <c r="Q492" s="179"/>
      <c r="R492" s="179"/>
      <c r="S492" s="179"/>
      <c r="T492" s="179"/>
      <c r="U492" s="179"/>
      <c r="V492" s="179"/>
      <c r="W492" s="179"/>
      <c r="X492" s="179"/>
      <c r="Y492" s="179"/>
      <c r="Z492" s="179"/>
      <c r="AB492" s="179"/>
      <c r="AC492" s="179"/>
      <c r="AF492" s="179"/>
      <c r="AG492" s="179"/>
      <c r="AJ492" s="179"/>
      <c r="AK492" s="179"/>
      <c r="AN492" s="179"/>
      <c r="AO492" s="179"/>
      <c r="AR492" s="179"/>
      <c r="AS492" s="179"/>
      <c r="AV492" s="179"/>
      <c r="AW492" s="179"/>
      <c r="AZ492" s="179"/>
      <c r="BA492" s="179"/>
      <c r="BD492" s="179"/>
      <c r="BE492" s="179"/>
      <c r="BH492" s="179"/>
      <c r="BI492" s="179"/>
      <c r="BL492" s="179"/>
      <c r="BM492" s="179"/>
      <c r="BP492" s="179"/>
      <c r="BQ492" s="179"/>
      <c r="BT492" s="179"/>
      <c r="BU492" s="179"/>
      <c r="BX492" s="179"/>
      <c r="BY492" s="179"/>
      <c r="CB492" s="179"/>
      <c r="CC492" s="179"/>
      <c r="CF492" s="179"/>
      <c r="CG492" s="179"/>
      <c r="CJ492" s="179"/>
      <c r="CK492" s="179"/>
      <c r="CN492" s="179"/>
      <c r="CO492" s="179"/>
      <c r="CR492" s="179"/>
      <c r="CS492" s="179"/>
      <c r="CV492" s="179"/>
      <c r="CW492" s="179"/>
      <c r="CX492" s="156"/>
      <c r="CY492" s="156"/>
      <c r="CZ492" s="156"/>
      <c r="DA492" s="156"/>
      <c r="DB492" s="156"/>
      <c r="DC492" s="156"/>
      <c r="DD492" s="156"/>
    </row>
    <row r="493" spans="1:108" s="243" customFormat="1" x14ac:dyDescent="0.2">
      <c r="A493" s="179"/>
      <c r="B493" s="179"/>
      <c r="C493" s="179"/>
      <c r="D493" s="179"/>
      <c r="E493" s="242"/>
      <c r="F493" s="179"/>
      <c r="G493" s="179"/>
      <c r="H493" s="179"/>
      <c r="I493" s="179"/>
      <c r="J493" s="179"/>
      <c r="K493" s="179"/>
      <c r="L493" s="179"/>
      <c r="M493" s="179"/>
      <c r="N493" s="179"/>
      <c r="O493" s="179"/>
      <c r="P493" s="179"/>
      <c r="Q493" s="179"/>
      <c r="R493" s="179"/>
      <c r="S493" s="179"/>
      <c r="T493" s="179"/>
      <c r="U493" s="179"/>
      <c r="V493" s="179"/>
      <c r="W493" s="179"/>
      <c r="X493" s="179"/>
      <c r="Y493" s="179"/>
      <c r="Z493" s="179"/>
      <c r="AB493" s="179"/>
      <c r="AC493" s="179"/>
      <c r="AF493" s="179"/>
      <c r="AG493" s="179"/>
      <c r="AJ493" s="179"/>
      <c r="AK493" s="179"/>
      <c r="AN493" s="179"/>
      <c r="AO493" s="179"/>
      <c r="AR493" s="179"/>
      <c r="AS493" s="179"/>
      <c r="AV493" s="179"/>
      <c r="AW493" s="179"/>
      <c r="AZ493" s="179"/>
      <c r="BA493" s="179"/>
      <c r="BD493" s="179"/>
      <c r="BE493" s="179"/>
      <c r="BH493" s="179"/>
      <c r="BI493" s="179"/>
      <c r="BL493" s="179"/>
      <c r="BM493" s="179"/>
      <c r="BP493" s="179"/>
      <c r="BQ493" s="179"/>
      <c r="BT493" s="179"/>
      <c r="BU493" s="179"/>
      <c r="BX493" s="179"/>
      <c r="BY493" s="179"/>
      <c r="CB493" s="179"/>
      <c r="CC493" s="179"/>
      <c r="CF493" s="179"/>
      <c r="CG493" s="179"/>
      <c r="CJ493" s="179"/>
      <c r="CK493" s="179"/>
      <c r="CN493" s="179"/>
      <c r="CO493" s="179"/>
      <c r="CR493" s="179"/>
      <c r="CS493" s="179"/>
      <c r="CV493" s="179"/>
      <c r="CW493" s="179"/>
      <c r="CX493" s="156"/>
      <c r="CY493" s="156"/>
      <c r="CZ493" s="156"/>
      <c r="DA493" s="156"/>
      <c r="DB493" s="156"/>
      <c r="DC493" s="156"/>
      <c r="DD493" s="156"/>
    </row>
    <row r="494" spans="1:108" s="243" customFormat="1" x14ac:dyDescent="0.2">
      <c r="A494" s="179"/>
      <c r="B494" s="179"/>
      <c r="C494" s="179"/>
      <c r="D494" s="179"/>
      <c r="E494" s="242"/>
      <c r="F494" s="179"/>
      <c r="G494" s="179"/>
      <c r="H494" s="179"/>
      <c r="I494" s="179"/>
      <c r="J494" s="179"/>
      <c r="K494" s="179"/>
      <c r="L494" s="179"/>
      <c r="M494" s="179"/>
      <c r="N494" s="179"/>
      <c r="O494" s="179"/>
      <c r="P494" s="179"/>
      <c r="Q494" s="179"/>
      <c r="R494" s="179"/>
      <c r="S494" s="179"/>
      <c r="T494" s="179"/>
      <c r="U494" s="179"/>
      <c r="V494" s="179"/>
      <c r="W494" s="179"/>
      <c r="X494" s="179"/>
      <c r="Y494" s="179"/>
      <c r="Z494" s="179"/>
      <c r="AB494" s="179"/>
      <c r="AC494" s="179"/>
      <c r="AF494" s="179"/>
      <c r="AG494" s="179"/>
      <c r="AJ494" s="179"/>
      <c r="AK494" s="179"/>
      <c r="AN494" s="179"/>
      <c r="AO494" s="179"/>
      <c r="AR494" s="179"/>
      <c r="AS494" s="179"/>
      <c r="AV494" s="179"/>
      <c r="AW494" s="179"/>
      <c r="AZ494" s="179"/>
      <c r="BA494" s="179"/>
      <c r="BD494" s="179"/>
      <c r="BE494" s="179"/>
      <c r="BH494" s="179"/>
      <c r="BI494" s="179"/>
      <c r="BL494" s="179"/>
      <c r="BM494" s="179"/>
      <c r="BP494" s="179"/>
      <c r="BQ494" s="179"/>
      <c r="BT494" s="179"/>
      <c r="BU494" s="179"/>
      <c r="BX494" s="179"/>
      <c r="BY494" s="179"/>
      <c r="CB494" s="179"/>
      <c r="CC494" s="179"/>
      <c r="CF494" s="179"/>
      <c r="CG494" s="179"/>
      <c r="CJ494" s="179"/>
      <c r="CK494" s="179"/>
      <c r="CN494" s="179"/>
      <c r="CO494" s="179"/>
      <c r="CR494" s="179"/>
      <c r="CS494" s="179"/>
      <c r="CV494" s="179"/>
      <c r="CW494" s="179"/>
      <c r="CX494" s="156"/>
      <c r="CY494" s="156"/>
      <c r="CZ494" s="156"/>
      <c r="DA494" s="156"/>
      <c r="DB494" s="156"/>
      <c r="DC494" s="156"/>
      <c r="DD494" s="156"/>
    </row>
    <row r="495" spans="1:108" s="243" customFormat="1" x14ac:dyDescent="0.2">
      <c r="A495" s="179"/>
      <c r="B495" s="179"/>
      <c r="C495" s="179"/>
      <c r="D495" s="179"/>
      <c r="E495" s="242"/>
      <c r="F495" s="179"/>
      <c r="G495" s="179"/>
      <c r="H495" s="179"/>
      <c r="I495" s="179"/>
      <c r="J495" s="179"/>
      <c r="K495" s="179"/>
      <c r="L495" s="179"/>
      <c r="M495" s="179"/>
      <c r="N495" s="179"/>
      <c r="O495" s="179"/>
      <c r="P495" s="179"/>
      <c r="Q495" s="179"/>
      <c r="R495" s="179"/>
      <c r="S495" s="179"/>
      <c r="T495" s="179"/>
      <c r="U495" s="179"/>
      <c r="V495" s="179"/>
      <c r="W495" s="179"/>
      <c r="X495" s="179"/>
      <c r="Y495" s="179"/>
      <c r="Z495" s="179"/>
      <c r="AB495" s="179"/>
      <c r="AC495" s="179"/>
      <c r="AF495" s="179"/>
      <c r="AG495" s="179"/>
      <c r="AJ495" s="179"/>
      <c r="AK495" s="179"/>
      <c r="AN495" s="179"/>
      <c r="AO495" s="179"/>
      <c r="AR495" s="179"/>
      <c r="AS495" s="179"/>
      <c r="AV495" s="179"/>
      <c r="AW495" s="179"/>
      <c r="AZ495" s="179"/>
      <c r="BA495" s="179"/>
      <c r="BD495" s="179"/>
      <c r="BE495" s="179"/>
      <c r="BH495" s="179"/>
      <c r="BI495" s="179"/>
      <c r="BL495" s="179"/>
      <c r="BM495" s="179"/>
      <c r="BP495" s="179"/>
      <c r="BQ495" s="179"/>
      <c r="BT495" s="179"/>
      <c r="BU495" s="179"/>
      <c r="BX495" s="179"/>
      <c r="BY495" s="179"/>
      <c r="CB495" s="179"/>
      <c r="CC495" s="179"/>
      <c r="CF495" s="179"/>
      <c r="CG495" s="179"/>
      <c r="CJ495" s="179"/>
      <c r="CK495" s="179"/>
      <c r="CN495" s="179"/>
      <c r="CO495" s="179"/>
      <c r="CR495" s="179"/>
      <c r="CS495" s="179"/>
      <c r="CV495" s="179"/>
      <c r="CW495" s="179"/>
      <c r="CX495" s="156"/>
      <c r="CY495" s="156"/>
      <c r="CZ495" s="156"/>
      <c r="DA495" s="156"/>
      <c r="DB495" s="156"/>
      <c r="DC495" s="156"/>
      <c r="DD495" s="156"/>
    </row>
    <row r="496" spans="1:108" s="243" customFormat="1" x14ac:dyDescent="0.2">
      <c r="A496" s="179"/>
      <c r="B496" s="179"/>
      <c r="C496" s="179"/>
      <c r="D496" s="179"/>
      <c r="E496" s="242"/>
      <c r="F496" s="179"/>
      <c r="G496" s="179"/>
      <c r="H496" s="179"/>
      <c r="I496" s="179"/>
      <c r="J496" s="179"/>
      <c r="K496" s="179"/>
      <c r="L496" s="179"/>
      <c r="M496" s="179"/>
      <c r="N496" s="179"/>
      <c r="O496" s="179"/>
      <c r="P496" s="179"/>
      <c r="Q496" s="179"/>
      <c r="R496" s="179"/>
      <c r="S496" s="179"/>
      <c r="T496" s="179"/>
      <c r="U496" s="179"/>
      <c r="V496" s="179"/>
      <c r="W496" s="179"/>
      <c r="X496" s="179"/>
      <c r="Y496" s="179"/>
      <c r="Z496" s="179"/>
      <c r="AB496" s="179"/>
      <c r="AC496" s="179"/>
      <c r="AF496" s="179"/>
      <c r="AG496" s="179"/>
      <c r="AJ496" s="179"/>
      <c r="AK496" s="179"/>
      <c r="AN496" s="179"/>
      <c r="AO496" s="179"/>
      <c r="AR496" s="179"/>
      <c r="AS496" s="179"/>
      <c r="AV496" s="179"/>
      <c r="AW496" s="179"/>
      <c r="AZ496" s="179"/>
      <c r="BA496" s="179"/>
      <c r="BD496" s="179"/>
      <c r="BE496" s="179"/>
      <c r="BH496" s="179"/>
      <c r="BI496" s="179"/>
      <c r="BL496" s="179"/>
      <c r="BM496" s="179"/>
      <c r="BP496" s="179"/>
      <c r="BQ496" s="179"/>
      <c r="BT496" s="179"/>
      <c r="BU496" s="179"/>
      <c r="BX496" s="179"/>
      <c r="BY496" s="179"/>
      <c r="CB496" s="179"/>
      <c r="CC496" s="179"/>
      <c r="CF496" s="179"/>
      <c r="CG496" s="179"/>
      <c r="CJ496" s="179"/>
      <c r="CK496" s="179"/>
      <c r="CN496" s="179"/>
      <c r="CO496" s="179"/>
      <c r="CR496" s="179"/>
      <c r="CS496" s="179"/>
      <c r="CV496" s="179"/>
      <c r="CW496" s="179"/>
      <c r="CX496" s="156"/>
      <c r="CY496" s="156"/>
      <c r="CZ496" s="156"/>
      <c r="DA496" s="156"/>
      <c r="DB496" s="156"/>
      <c r="DC496" s="156"/>
      <c r="DD496" s="156"/>
    </row>
    <row r="497" spans="1:108" s="243" customFormat="1" x14ac:dyDescent="0.2">
      <c r="A497" s="179"/>
      <c r="B497" s="179"/>
      <c r="C497" s="179"/>
      <c r="D497" s="179"/>
      <c r="E497" s="242"/>
      <c r="F497" s="179"/>
      <c r="G497" s="179"/>
      <c r="H497" s="179"/>
      <c r="I497" s="179"/>
      <c r="J497" s="179"/>
      <c r="K497" s="179"/>
      <c r="L497" s="179"/>
      <c r="M497" s="179"/>
      <c r="N497" s="179"/>
      <c r="O497" s="179"/>
      <c r="P497" s="179"/>
      <c r="Q497" s="179"/>
      <c r="R497" s="179"/>
      <c r="S497" s="179"/>
      <c r="T497" s="179"/>
      <c r="U497" s="179"/>
      <c r="V497" s="179"/>
      <c r="W497" s="179"/>
      <c r="X497" s="179"/>
      <c r="Y497" s="179"/>
      <c r="Z497" s="179"/>
      <c r="AB497" s="179"/>
      <c r="AC497" s="179"/>
      <c r="AF497" s="179"/>
      <c r="AG497" s="179"/>
      <c r="AJ497" s="179"/>
      <c r="AK497" s="179"/>
      <c r="AN497" s="179"/>
      <c r="AO497" s="179"/>
      <c r="AR497" s="179"/>
      <c r="AS497" s="179"/>
      <c r="AV497" s="179"/>
      <c r="AW497" s="179"/>
      <c r="AZ497" s="179"/>
      <c r="BA497" s="179"/>
      <c r="BD497" s="179"/>
      <c r="BE497" s="179"/>
      <c r="BH497" s="179"/>
      <c r="BI497" s="179"/>
      <c r="BL497" s="179"/>
      <c r="BM497" s="179"/>
      <c r="BP497" s="179"/>
      <c r="BQ497" s="179"/>
      <c r="BT497" s="179"/>
      <c r="BU497" s="179"/>
      <c r="BX497" s="179"/>
      <c r="BY497" s="179"/>
      <c r="CB497" s="179"/>
      <c r="CC497" s="179"/>
      <c r="CF497" s="179"/>
      <c r="CG497" s="179"/>
      <c r="CJ497" s="179"/>
      <c r="CK497" s="179"/>
      <c r="CN497" s="179"/>
      <c r="CO497" s="179"/>
      <c r="CR497" s="179"/>
      <c r="CS497" s="179"/>
      <c r="CV497" s="179"/>
      <c r="CW497" s="179"/>
      <c r="CX497" s="156"/>
      <c r="CY497" s="156"/>
      <c r="CZ497" s="156"/>
      <c r="DA497" s="156"/>
      <c r="DB497" s="156"/>
      <c r="DC497" s="156"/>
      <c r="DD497" s="156"/>
    </row>
    <row r="498" spans="1:108" s="243" customFormat="1" x14ac:dyDescent="0.2">
      <c r="A498" s="179"/>
      <c r="B498" s="179"/>
      <c r="C498" s="179"/>
      <c r="D498" s="179"/>
      <c r="E498" s="242"/>
      <c r="F498" s="179"/>
      <c r="G498" s="179"/>
      <c r="H498" s="179"/>
      <c r="I498" s="179"/>
      <c r="J498" s="179"/>
      <c r="K498" s="179"/>
      <c r="L498" s="179"/>
      <c r="M498" s="179"/>
      <c r="N498" s="179"/>
      <c r="O498" s="179"/>
      <c r="P498" s="179"/>
      <c r="Q498" s="179"/>
      <c r="R498" s="179"/>
      <c r="S498" s="179"/>
      <c r="T498" s="179"/>
      <c r="U498" s="179"/>
      <c r="V498" s="179"/>
      <c r="W498" s="179"/>
      <c r="X498" s="179"/>
      <c r="Y498" s="179"/>
      <c r="Z498" s="179"/>
      <c r="AB498" s="179"/>
      <c r="AC498" s="179"/>
      <c r="AF498" s="179"/>
      <c r="AG498" s="179"/>
      <c r="AJ498" s="179"/>
      <c r="AK498" s="179"/>
      <c r="AN498" s="179"/>
      <c r="AO498" s="179"/>
      <c r="AR498" s="179"/>
      <c r="AS498" s="179"/>
      <c r="AV498" s="179"/>
      <c r="AW498" s="179"/>
      <c r="AZ498" s="179"/>
      <c r="BA498" s="179"/>
      <c r="BD498" s="179"/>
      <c r="BE498" s="179"/>
      <c r="BH498" s="179"/>
      <c r="BI498" s="179"/>
      <c r="BL498" s="179"/>
      <c r="BM498" s="179"/>
      <c r="BP498" s="179"/>
      <c r="BQ498" s="179"/>
      <c r="BT498" s="179"/>
      <c r="BU498" s="179"/>
      <c r="BX498" s="179"/>
      <c r="BY498" s="179"/>
      <c r="CB498" s="179"/>
      <c r="CC498" s="179"/>
      <c r="CF498" s="179"/>
      <c r="CG498" s="179"/>
      <c r="CJ498" s="179"/>
      <c r="CK498" s="179"/>
      <c r="CN498" s="179"/>
      <c r="CO498" s="179"/>
      <c r="CR498" s="179"/>
      <c r="CS498" s="179"/>
      <c r="CV498" s="179"/>
      <c r="CW498" s="179"/>
      <c r="CX498" s="156"/>
      <c r="CY498" s="156"/>
      <c r="CZ498" s="156"/>
      <c r="DA498" s="156"/>
      <c r="DB498" s="156"/>
      <c r="DC498" s="156"/>
      <c r="DD498" s="156"/>
    </row>
    <row r="499" spans="1:108" s="243" customFormat="1" x14ac:dyDescent="0.2">
      <c r="A499" s="179"/>
      <c r="B499" s="179"/>
      <c r="C499" s="179"/>
      <c r="D499" s="179"/>
      <c r="E499" s="242"/>
      <c r="F499" s="179"/>
      <c r="G499" s="179"/>
      <c r="H499" s="179"/>
      <c r="I499" s="179"/>
      <c r="J499" s="179"/>
      <c r="K499" s="179"/>
      <c r="L499" s="179"/>
      <c r="M499" s="179"/>
      <c r="N499" s="179"/>
      <c r="O499" s="179"/>
      <c r="P499" s="179"/>
      <c r="Q499" s="179"/>
      <c r="R499" s="179"/>
      <c r="S499" s="179"/>
      <c r="T499" s="179"/>
      <c r="U499" s="179"/>
      <c r="V499" s="179"/>
      <c r="W499" s="179"/>
      <c r="X499" s="179"/>
      <c r="Y499" s="179"/>
      <c r="Z499" s="179"/>
      <c r="AB499" s="179"/>
      <c r="AC499" s="179"/>
      <c r="AF499" s="179"/>
      <c r="AG499" s="179"/>
      <c r="AJ499" s="179"/>
      <c r="AK499" s="179"/>
      <c r="AN499" s="179"/>
      <c r="AO499" s="179"/>
      <c r="AR499" s="179"/>
      <c r="AS499" s="179"/>
      <c r="AV499" s="179"/>
      <c r="AW499" s="179"/>
      <c r="AZ499" s="179"/>
      <c r="BA499" s="179"/>
      <c r="BD499" s="179"/>
      <c r="BE499" s="179"/>
      <c r="BH499" s="179"/>
      <c r="BI499" s="179"/>
      <c r="BL499" s="179"/>
      <c r="BM499" s="179"/>
      <c r="BP499" s="179"/>
      <c r="BQ499" s="179"/>
      <c r="BT499" s="179"/>
      <c r="BU499" s="179"/>
      <c r="BX499" s="179"/>
      <c r="BY499" s="179"/>
      <c r="CB499" s="179"/>
      <c r="CC499" s="179"/>
      <c r="CF499" s="179"/>
      <c r="CG499" s="179"/>
      <c r="CJ499" s="179"/>
      <c r="CK499" s="179"/>
      <c r="CN499" s="179"/>
      <c r="CO499" s="179"/>
      <c r="CR499" s="179"/>
      <c r="CS499" s="179"/>
      <c r="CV499" s="179"/>
      <c r="CW499" s="179"/>
      <c r="CX499" s="156"/>
      <c r="CY499" s="156"/>
      <c r="CZ499" s="156"/>
      <c r="DA499" s="156"/>
      <c r="DB499" s="156"/>
      <c r="DC499" s="156"/>
      <c r="DD499" s="156"/>
    </row>
    <row r="500" spans="1:108" s="243" customFormat="1" x14ac:dyDescent="0.2">
      <c r="A500" s="179"/>
      <c r="B500" s="179"/>
      <c r="C500" s="179"/>
      <c r="D500" s="179"/>
      <c r="E500" s="242"/>
      <c r="F500" s="179"/>
      <c r="G500" s="179"/>
      <c r="H500" s="179"/>
      <c r="I500" s="179"/>
      <c r="J500" s="179"/>
      <c r="K500" s="179"/>
      <c r="L500" s="179"/>
      <c r="M500" s="179"/>
      <c r="N500" s="179"/>
      <c r="O500" s="179"/>
      <c r="P500" s="179"/>
      <c r="Q500" s="179"/>
      <c r="R500" s="179"/>
      <c r="S500" s="179"/>
      <c r="T500" s="179"/>
      <c r="U500" s="179"/>
      <c r="V500" s="179"/>
      <c r="W500" s="179"/>
      <c r="X500" s="179"/>
      <c r="Y500" s="179"/>
      <c r="Z500" s="179"/>
      <c r="AB500" s="179"/>
      <c r="AC500" s="179"/>
      <c r="AF500" s="179"/>
      <c r="AG500" s="179"/>
      <c r="AJ500" s="179"/>
      <c r="AK500" s="179"/>
      <c r="AN500" s="179"/>
      <c r="AO500" s="179"/>
      <c r="AR500" s="179"/>
      <c r="AS500" s="179"/>
      <c r="AV500" s="179"/>
      <c r="AW500" s="179"/>
      <c r="AZ500" s="179"/>
      <c r="BA500" s="179"/>
      <c r="BD500" s="179"/>
      <c r="BE500" s="179"/>
      <c r="BH500" s="179"/>
      <c r="BI500" s="179"/>
      <c r="BL500" s="179"/>
      <c r="BM500" s="179"/>
      <c r="BP500" s="179"/>
      <c r="BQ500" s="179"/>
      <c r="BT500" s="179"/>
      <c r="BU500" s="179"/>
      <c r="BX500" s="179"/>
      <c r="BY500" s="179"/>
      <c r="CB500" s="179"/>
      <c r="CC500" s="179"/>
      <c r="CF500" s="179"/>
      <c r="CG500" s="179"/>
      <c r="CJ500" s="179"/>
      <c r="CK500" s="179"/>
      <c r="CN500" s="179"/>
      <c r="CO500" s="179"/>
      <c r="CR500" s="179"/>
      <c r="CS500" s="179"/>
      <c r="CV500" s="179"/>
      <c r="CW500" s="179"/>
      <c r="CX500" s="156"/>
      <c r="CY500" s="156"/>
      <c r="CZ500" s="156"/>
      <c r="DA500" s="156"/>
      <c r="DB500" s="156"/>
      <c r="DC500" s="156"/>
      <c r="DD500" s="156"/>
    </row>
    <row r="501" spans="1:108" s="243" customFormat="1" x14ac:dyDescent="0.2">
      <c r="A501" s="179"/>
      <c r="B501" s="179"/>
      <c r="C501" s="179"/>
      <c r="D501" s="179"/>
      <c r="E501" s="242"/>
      <c r="F501" s="179"/>
      <c r="G501" s="179"/>
      <c r="H501" s="179"/>
      <c r="I501" s="179"/>
      <c r="J501" s="179"/>
      <c r="K501" s="179"/>
      <c r="L501" s="179"/>
      <c r="M501" s="179"/>
      <c r="N501" s="179"/>
      <c r="O501" s="179"/>
      <c r="P501" s="179"/>
      <c r="Q501" s="179"/>
      <c r="R501" s="179"/>
      <c r="S501" s="179"/>
      <c r="T501" s="179"/>
      <c r="U501" s="179"/>
      <c r="V501" s="179"/>
      <c r="W501" s="179"/>
      <c r="X501" s="179"/>
      <c r="Y501" s="179"/>
      <c r="Z501" s="179"/>
      <c r="AB501" s="179"/>
      <c r="AC501" s="179"/>
      <c r="AF501" s="179"/>
      <c r="AG501" s="179"/>
      <c r="AJ501" s="179"/>
      <c r="AK501" s="179"/>
      <c r="AN501" s="179"/>
      <c r="AO501" s="179"/>
      <c r="AR501" s="179"/>
      <c r="AS501" s="179"/>
      <c r="AV501" s="179"/>
      <c r="AW501" s="179"/>
      <c r="AZ501" s="179"/>
      <c r="BA501" s="179"/>
      <c r="BD501" s="179"/>
      <c r="BE501" s="179"/>
      <c r="BH501" s="179"/>
      <c r="BI501" s="179"/>
      <c r="BL501" s="179"/>
      <c r="BM501" s="179"/>
      <c r="BP501" s="179"/>
      <c r="BQ501" s="179"/>
      <c r="BT501" s="179"/>
      <c r="BU501" s="179"/>
      <c r="BX501" s="179"/>
      <c r="BY501" s="179"/>
      <c r="CB501" s="179"/>
      <c r="CC501" s="179"/>
      <c r="CF501" s="179"/>
      <c r="CG501" s="179"/>
      <c r="CJ501" s="179"/>
      <c r="CK501" s="179"/>
      <c r="CN501" s="179"/>
      <c r="CO501" s="179"/>
      <c r="CR501" s="179"/>
      <c r="CS501" s="179"/>
      <c r="CV501" s="179"/>
      <c r="CW501" s="179"/>
      <c r="CX501" s="156"/>
      <c r="CY501" s="156"/>
      <c r="CZ501" s="156"/>
      <c r="DA501" s="156"/>
      <c r="DB501" s="156"/>
      <c r="DC501" s="156"/>
      <c r="DD501" s="156"/>
    </row>
    <row r="502" spans="1:108" s="243" customFormat="1" x14ac:dyDescent="0.2">
      <c r="A502" s="179"/>
      <c r="B502" s="179"/>
      <c r="C502" s="179"/>
      <c r="D502" s="179"/>
      <c r="E502" s="242"/>
      <c r="F502" s="179"/>
      <c r="G502" s="179"/>
      <c r="H502" s="179"/>
      <c r="I502" s="179"/>
      <c r="J502" s="179"/>
      <c r="K502" s="179"/>
      <c r="L502" s="179"/>
      <c r="M502" s="179"/>
      <c r="N502" s="179"/>
      <c r="O502" s="179"/>
      <c r="P502" s="179"/>
      <c r="Q502" s="179"/>
      <c r="R502" s="179"/>
      <c r="S502" s="179"/>
      <c r="T502" s="179"/>
      <c r="U502" s="179"/>
      <c r="V502" s="179"/>
      <c r="W502" s="179"/>
      <c r="X502" s="179"/>
      <c r="Y502" s="179"/>
      <c r="Z502" s="179"/>
      <c r="AB502" s="179"/>
      <c r="AC502" s="179"/>
      <c r="AF502" s="179"/>
      <c r="AG502" s="179"/>
      <c r="AJ502" s="179"/>
      <c r="AK502" s="179"/>
      <c r="AN502" s="179"/>
      <c r="AO502" s="179"/>
      <c r="AR502" s="179"/>
      <c r="AS502" s="179"/>
      <c r="AV502" s="179"/>
      <c r="AW502" s="179"/>
      <c r="AZ502" s="179"/>
      <c r="BA502" s="179"/>
      <c r="BD502" s="179"/>
      <c r="BE502" s="179"/>
      <c r="BH502" s="179"/>
      <c r="BI502" s="179"/>
      <c r="BL502" s="179"/>
      <c r="BM502" s="179"/>
      <c r="BP502" s="179"/>
      <c r="BQ502" s="179"/>
      <c r="BT502" s="179"/>
      <c r="BU502" s="179"/>
      <c r="BX502" s="179"/>
      <c r="BY502" s="179"/>
      <c r="CB502" s="179"/>
      <c r="CC502" s="179"/>
      <c r="CF502" s="179"/>
      <c r="CG502" s="179"/>
      <c r="CJ502" s="179"/>
      <c r="CK502" s="179"/>
      <c r="CN502" s="179"/>
      <c r="CO502" s="179"/>
      <c r="CR502" s="179"/>
      <c r="CS502" s="179"/>
      <c r="CV502" s="179"/>
      <c r="CW502" s="179"/>
      <c r="CX502" s="156"/>
      <c r="CY502" s="156"/>
      <c r="CZ502" s="156"/>
      <c r="DA502" s="156"/>
      <c r="DB502" s="156"/>
      <c r="DC502" s="156"/>
      <c r="DD502" s="156"/>
    </row>
    <row r="503" spans="1:108" s="243" customFormat="1" x14ac:dyDescent="0.2">
      <c r="A503" s="179"/>
      <c r="B503" s="179"/>
      <c r="C503" s="179"/>
      <c r="D503" s="179"/>
      <c r="E503" s="242"/>
      <c r="F503" s="179"/>
      <c r="G503" s="179"/>
      <c r="H503" s="179"/>
      <c r="I503" s="179"/>
      <c r="J503" s="179"/>
      <c r="K503" s="179"/>
      <c r="L503" s="179"/>
      <c r="M503" s="179"/>
      <c r="N503" s="179"/>
      <c r="O503" s="179"/>
      <c r="P503" s="179"/>
      <c r="Q503" s="179"/>
      <c r="R503" s="179"/>
      <c r="S503" s="179"/>
      <c r="T503" s="179"/>
      <c r="U503" s="179"/>
      <c r="V503" s="179"/>
      <c r="W503" s="179"/>
      <c r="X503" s="179"/>
      <c r="Y503" s="179"/>
      <c r="Z503" s="179"/>
      <c r="AB503" s="179"/>
      <c r="AC503" s="179"/>
      <c r="AF503" s="179"/>
      <c r="AG503" s="179"/>
      <c r="AJ503" s="179"/>
      <c r="AK503" s="179"/>
      <c r="AN503" s="179"/>
      <c r="AO503" s="179"/>
      <c r="AR503" s="179"/>
      <c r="AS503" s="179"/>
      <c r="AV503" s="179"/>
      <c r="AW503" s="179"/>
      <c r="AZ503" s="179"/>
      <c r="BA503" s="179"/>
      <c r="BD503" s="179"/>
      <c r="BE503" s="179"/>
      <c r="BH503" s="179"/>
      <c r="BI503" s="179"/>
      <c r="BL503" s="179"/>
      <c r="BM503" s="179"/>
      <c r="BP503" s="179"/>
      <c r="BQ503" s="179"/>
      <c r="BT503" s="179"/>
      <c r="BU503" s="179"/>
      <c r="BX503" s="179"/>
      <c r="BY503" s="179"/>
      <c r="CB503" s="179"/>
      <c r="CC503" s="179"/>
      <c r="CF503" s="179"/>
      <c r="CG503" s="179"/>
      <c r="CJ503" s="179"/>
      <c r="CK503" s="179"/>
      <c r="CN503" s="179"/>
      <c r="CO503" s="179"/>
      <c r="CR503" s="179"/>
      <c r="CS503" s="179"/>
      <c r="CV503" s="179"/>
      <c r="CW503" s="179"/>
      <c r="CX503" s="156"/>
      <c r="CY503" s="156"/>
      <c r="CZ503" s="156"/>
      <c r="DA503" s="156"/>
      <c r="DB503" s="156"/>
      <c r="DC503" s="156"/>
      <c r="DD503" s="156"/>
    </row>
    <row r="504" spans="1:108" s="243" customFormat="1" x14ac:dyDescent="0.2">
      <c r="A504" s="179"/>
      <c r="B504" s="179"/>
      <c r="C504" s="179"/>
      <c r="D504" s="179"/>
      <c r="E504" s="242"/>
      <c r="F504" s="179"/>
      <c r="G504" s="179"/>
      <c r="H504" s="179"/>
      <c r="I504" s="179"/>
      <c r="J504" s="179"/>
      <c r="K504" s="179"/>
      <c r="L504" s="179"/>
      <c r="M504" s="179"/>
      <c r="N504" s="179"/>
      <c r="O504" s="179"/>
      <c r="P504" s="179"/>
      <c r="Q504" s="179"/>
      <c r="R504" s="179"/>
      <c r="S504" s="179"/>
      <c r="T504" s="179"/>
      <c r="U504" s="179"/>
      <c r="V504" s="179"/>
      <c r="W504" s="179"/>
      <c r="X504" s="179"/>
      <c r="Y504" s="179"/>
      <c r="Z504" s="179"/>
      <c r="AB504" s="179"/>
      <c r="AC504" s="179"/>
      <c r="AF504" s="179"/>
      <c r="AG504" s="179"/>
      <c r="AJ504" s="179"/>
      <c r="AK504" s="179"/>
      <c r="AN504" s="179"/>
      <c r="AO504" s="179"/>
      <c r="AR504" s="179"/>
      <c r="AS504" s="179"/>
      <c r="AV504" s="179"/>
      <c r="AW504" s="179"/>
      <c r="AZ504" s="179"/>
      <c r="BA504" s="179"/>
      <c r="BD504" s="179"/>
      <c r="BE504" s="179"/>
      <c r="BH504" s="179"/>
      <c r="BI504" s="179"/>
      <c r="BL504" s="179"/>
      <c r="BM504" s="179"/>
      <c r="BP504" s="179"/>
      <c r="BQ504" s="179"/>
      <c r="BT504" s="179"/>
      <c r="BU504" s="179"/>
      <c r="BX504" s="179"/>
      <c r="BY504" s="179"/>
      <c r="CB504" s="179"/>
      <c r="CC504" s="179"/>
      <c r="CF504" s="179"/>
      <c r="CG504" s="179"/>
      <c r="CJ504" s="179"/>
      <c r="CK504" s="179"/>
      <c r="CN504" s="179"/>
      <c r="CO504" s="179"/>
      <c r="CR504" s="179"/>
      <c r="CS504" s="179"/>
      <c r="CV504" s="179"/>
      <c r="CW504" s="179"/>
      <c r="CX504" s="156"/>
      <c r="CY504" s="156"/>
      <c r="CZ504" s="156"/>
      <c r="DA504" s="156"/>
      <c r="DB504" s="156"/>
      <c r="DC504" s="156"/>
      <c r="DD504" s="156"/>
    </row>
    <row r="505" spans="1:108" s="243" customFormat="1" x14ac:dyDescent="0.2">
      <c r="A505" s="179"/>
      <c r="B505" s="179"/>
      <c r="C505" s="179"/>
      <c r="D505" s="179"/>
      <c r="E505" s="242"/>
      <c r="F505" s="179"/>
      <c r="G505" s="179"/>
      <c r="H505" s="179"/>
      <c r="I505" s="179"/>
      <c r="J505" s="179"/>
      <c r="K505" s="179"/>
      <c r="L505" s="179"/>
      <c r="M505" s="179"/>
      <c r="N505" s="179"/>
      <c r="O505" s="179"/>
      <c r="P505" s="179"/>
      <c r="Q505" s="179"/>
      <c r="R505" s="179"/>
      <c r="S505" s="179"/>
      <c r="T505" s="179"/>
      <c r="U505" s="179"/>
      <c r="V505" s="179"/>
      <c r="W505" s="179"/>
      <c r="X505" s="179"/>
      <c r="Y505" s="179"/>
      <c r="Z505" s="179"/>
      <c r="AB505" s="179"/>
      <c r="AC505" s="179"/>
      <c r="AF505" s="179"/>
      <c r="AG505" s="179"/>
      <c r="AJ505" s="179"/>
      <c r="AK505" s="179"/>
      <c r="AN505" s="179"/>
      <c r="AO505" s="179"/>
      <c r="AR505" s="179"/>
      <c r="AS505" s="179"/>
      <c r="AV505" s="179"/>
      <c r="AW505" s="179"/>
      <c r="AZ505" s="179"/>
      <c r="BA505" s="179"/>
      <c r="BD505" s="179"/>
      <c r="BE505" s="179"/>
      <c r="BH505" s="179"/>
      <c r="BI505" s="179"/>
      <c r="BL505" s="179"/>
      <c r="BM505" s="179"/>
      <c r="BP505" s="179"/>
      <c r="BQ505" s="179"/>
      <c r="BT505" s="179"/>
      <c r="BU505" s="179"/>
      <c r="BX505" s="179"/>
      <c r="BY505" s="179"/>
      <c r="CB505" s="179"/>
      <c r="CC505" s="179"/>
      <c r="CF505" s="179"/>
      <c r="CG505" s="179"/>
      <c r="CJ505" s="179"/>
      <c r="CK505" s="179"/>
      <c r="CN505" s="179"/>
      <c r="CO505" s="179"/>
      <c r="CR505" s="179"/>
      <c r="CS505" s="179"/>
      <c r="CV505" s="179"/>
      <c r="CW505" s="179"/>
      <c r="CX505" s="156"/>
      <c r="CY505" s="156"/>
      <c r="CZ505" s="156"/>
      <c r="DA505" s="156"/>
      <c r="DB505" s="156"/>
      <c r="DC505" s="156"/>
      <c r="DD505" s="156"/>
    </row>
    <row r="506" spans="1:108" s="243" customFormat="1" x14ac:dyDescent="0.2">
      <c r="A506" s="179"/>
      <c r="B506" s="179"/>
      <c r="C506" s="179"/>
      <c r="D506" s="179"/>
      <c r="E506" s="242"/>
      <c r="F506" s="179"/>
      <c r="G506" s="179"/>
      <c r="H506" s="179"/>
      <c r="I506" s="179"/>
      <c r="J506" s="179"/>
      <c r="K506" s="179"/>
      <c r="L506" s="179"/>
      <c r="M506" s="179"/>
      <c r="N506" s="179"/>
      <c r="O506" s="179"/>
      <c r="P506" s="179"/>
      <c r="Q506" s="179"/>
      <c r="R506" s="179"/>
      <c r="S506" s="179"/>
      <c r="T506" s="179"/>
      <c r="U506" s="179"/>
      <c r="V506" s="179"/>
      <c r="W506" s="179"/>
      <c r="X506" s="179"/>
      <c r="Y506" s="179"/>
      <c r="Z506" s="179"/>
      <c r="AB506" s="179"/>
      <c r="AC506" s="179"/>
      <c r="AF506" s="179"/>
      <c r="AG506" s="179"/>
      <c r="AJ506" s="179"/>
      <c r="AK506" s="179"/>
      <c r="AN506" s="179"/>
      <c r="AO506" s="179"/>
      <c r="AR506" s="179"/>
      <c r="AS506" s="179"/>
      <c r="AV506" s="179"/>
      <c r="AW506" s="179"/>
      <c r="AZ506" s="179"/>
      <c r="BA506" s="179"/>
      <c r="BD506" s="179"/>
      <c r="BE506" s="179"/>
      <c r="BH506" s="179"/>
      <c r="BI506" s="179"/>
      <c r="BL506" s="179"/>
      <c r="BM506" s="179"/>
      <c r="BP506" s="179"/>
      <c r="BQ506" s="179"/>
      <c r="BT506" s="179"/>
      <c r="BU506" s="179"/>
      <c r="BX506" s="179"/>
      <c r="BY506" s="179"/>
      <c r="CB506" s="179"/>
      <c r="CC506" s="179"/>
      <c r="CF506" s="179"/>
      <c r="CG506" s="179"/>
      <c r="CJ506" s="179"/>
      <c r="CK506" s="179"/>
      <c r="CN506" s="179"/>
      <c r="CO506" s="179"/>
      <c r="CR506" s="179"/>
      <c r="CS506" s="179"/>
      <c r="CV506" s="179"/>
      <c r="CW506" s="179"/>
      <c r="CX506" s="156"/>
      <c r="CY506" s="156"/>
      <c r="CZ506" s="156"/>
      <c r="DA506" s="156"/>
      <c r="DB506" s="156"/>
      <c r="DC506" s="156"/>
      <c r="DD506" s="156"/>
    </row>
    <row r="507" spans="1:108" s="243" customFormat="1" x14ac:dyDescent="0.2">
      <c r="A507" s="179"/>
      <c r="B507" s="179"/>
      <c r="C507" s="179"/>
      <c r="D507" s="179"/>
      <c r="E507" s="242"/>
      <c r="F507" s="179"/>
      <c r="G507" s="179"/>
      <c r="H507" s="179"/>
      <c r="I507" s="179"/>
      <c r="J507" s="179"/>
      <c r="K507" s="179"/>
      <c r="L507" s="179"/>
      <c r="M507" s="179"/>
      <c r="N507" s="179"/>
      <c r="O507" s="179"/>
      <c r="P507" s="179"/>
      <c r="Q507" s="179"/>
      <c r="R507" s="179"/>
      <c r="S507" s="179"/>
      <c r="T507" s="179"/>
      <c r="U507" s="179"/>
      <c r="V507" s="179"/>
      <c r="W507" s="179"/>
      <c r="X507" s="179"/>
      <c r="Y507" s="179"/>
      <c r="Z507" s="179"/>
      <c r="AB507" s="179"/>
      <c r="AC507" s="179"/>
      <c r="AF507" s="179"/>
      <c r="AG507" s="179"/>
      <c r="AJ507" s="179"/>
      <c r="AK507" s="179"/>
      <c r="AN507" s="179"/>
      <c r="AO507" s="179"/>
      <c r="AR507" s="179"/>
      <c r="AS507" s="179"/>
      <c r="AV507" s="179"/>
      <c r="AW507" s="179"/>
      <c r="AZ507" s="179"/>
      <c r="BA507" s="179"/>
      <c r="BD507" s="179"/>
      <c r="BE507" s="179"/>
      <c r="BH507" s="179"/>
      <c r="BI507" s="179"/>
      <c r="BL507" s="179"/>
      <c r="BM507" s="179"/>
      <c r="BP507" s="179"/>
      <c r="BQ507" s="179"/>
      <c r="BT507" s="179"/>
      <c r="BU507" s="179"/>
      <c r="BX507" s="179"/>
      <c r="BY507" s="179"/>
      <c r="CB507" s="179"/>
      <c r="CC507" s="179"/>
      <c r="CF507" s="179"/>
      <c r="CG507" s="179"/>
      <c r="CJ507" s="179"/>
      <c r="CK507" s="179"/>
      <c r="CN507" s="179"/>
      <c r="CO507" s="179"/>
      <c r="CR507" s="179"/>
      <c r="CS507" s="179"/>
      <c r="CV507" s="179"/>
      <c r="CW507" s="179"/>
      <c r="CX507" s="156"/>
      <c r="CY507" s="156"/>
      <c r="CZ507" s="156"/>
      <c r="DA507" s="156"/>
      <c r="DB507" s="156"/>
      <c r="DC507" s="156"/>
      <c r="DD507" s="156"/>
    </row>
    <row r="508" spans="1:108" s="243" customFormat="1" x14ac:dyDescent="0.2">
      <c r="A508" s="179"/>
      <c r="B508" s="179"/>
      <c r="C508" s="179"/>
      <c r="D508" s="179"/>
      <c r="E508" s="242"/>
      <c r="F508" s="179"/>
      <c r="G508" s="179"/>
      <c r="H508" s="179"/>
      <c r="I508" s="179"/>
      <c r="J508" s="179"/>
      <c r="K508" s="179"/>
      <c r="L508" s="179"/>
      <c r="M508" s="179"/>
      <c r="N508" s="179"/>
      <c r="O508" s="179"/>
      <c r="P508" s="179"/>
      <c r="Q508" s="179"/>
      <c r="R508" s="179"/>
      <c r="S508" s="179"/>
      <c r="T508" s="179"/>
      <c r="U508" s="179"/>
      <c r="V508" s="179"/>
      <c r="W508" s="179"/>
      <c r="X508" s="179"/>
      <c r="Y508" s="179"/>
      <c r="Z508" s="179"/>
      <c r="AB508" s="179"/>
      <c r="AC508" s="179"/>
      <c r="AF508" s="179"/>
      <c r="AG508" s="179"/>
      <c r="AJ508" s="179"/>
      <c r="AK508" s="179"/>
      <c r="AN508" s="179"/>
      <c r="AO508" s="179"/>
      <c r="AR508" s="179"/>
      <c r="AS508" s="179"/>
      <c r="AV508" s="179"/>
      <c r="AW508" s="179"/>
      <c r="AZ508" s="179"/>
      <c r="BA508" s="179"/>
      <c r="BD508" s="179"/>
      <c r="BE508" s="179"/>
      <c r="BH508" s="179"/>
      <c r="BI508" s="179"/>
      <c r="BL508" s="179"/>
      <c r="BM508" s="179"/>
      <c r="BP508" s="179"/>
      <c r="BQ508" s="179"/>
      <c r="BT508" s="179"/>
      <c r="BU508" s="179"/>
      <c r="BX508" s="179"/>
      <c r="BY508" s="179"/>
      <c r="CB508" s="179"/>
      <c r="CC508" s="179"/>
      <c r="CF508" s="179"/>
      <c r="CG508" s="179"/>
      <c r="CJ508" s="179"/>
      <c r="CK508" s="179"/>
      <c r="CN508" s="179"/>
      <c r="CO508" s="179"/>
      <c r="CR508" s="179"/>
      <c r="CS508" s="179"/>
      <c r="CV508" s="179"/>
      <c r="CW508" s="179"/>
      <c r="CX508" s="156"/>
      <c r="CY508" s="156"/>
      <c r="CZ508" s="156"/>
      <c r="DA508" s="156"/>
      <c r="DB508" s="156"/>
      <c r="DC508" s="156"/>
      <c r="DD508" s="156"/>
    </row>
    <row r="509" spans="1:108" s="243" customFormat="1" x14ac:dyDescent="0.2">
      <c r="A509" s="179"/>
      <c r="B509" s="179"/>
      <c r="C509" s="179"/>
      <c r="D509" s="179"/>
      <c r="E509" s="242"/>
      <c r="F509" s="179"/>
      <c r="G509" s="179"/>
      <c r="H509" s="179"/>
      <c r="I509" s="179"/>
      <c r="J509" s="179"/>
      <c r="K509" s="179"/>
      <c r="L509" s="179"/>
      <c r="M509" s="179"/>
      <c r="N509" s="179"/>
      <c r="O509" s="179"/>
      <c r="P509" s="179"/>
      <c r="Q509" s="179"/>
      <c r="R509" s="179"/>
      <c r="S509" s="179"/>
      <c r="T509" s="179"/>
      <c r="U509" s="179"/>
      <c r="V509" s="179"/>
      <c r="W509" s="179"/>
      <c r="X509" s="179"/>
      <c r="Y509" s="179"/>
      <c r="Z509" s="179"/>
      <c r="AB509" s="179"/>
      <c r="AC509" s="179"/>
      <c r="AF509" s="179"/>
      <c r="AG509" s="179"/>
      <c r="AJ509" s="179"/>
      <c r="AK509" s="179"/>
      <c r="AN509" s="179"/>
      <c r="AO509" s="179"/>
      <c r="AR509" s="179"/>
      <c r="AS509" s="179"/>
      <c r="AV509" s="179"/>
      <c r="AW509" s="179"/>
      <c r="AZ509" s="179"/>
      <c r="BA509" s="179"/>
      <c r="BD509" s="179"/>
      <c r="BE509" s="179"/>
      <c r="BH509" s="179"/>
      <c r="BI509" s="179"/>
      <c r="BL509" s="179"/>
      <c r="BM509" s="179"/>
      <c r="BP509" s="179"/>
      <c r="BQ509" s="179"/>
      <c r="BT509" s="179"/>
      <c r="BU509" s="179"/>
      <c r="BX509" s="179"/>
      <c r="BY509" s="179"/>
      <c r="CB509" s="179"/>
      <c r="CC509" s="179"/>
      <c r="CF509" s="179"/>
      <c r="CG509" s="179"/>
      <c r="CJ509" s="179"/>
      <c r="CK509" s="179"/>
      <c r="CN509" s="179"/>
      <c r="CO509" s="179"/>
      <c r="CR509" s="179"/>
      <c r="CS509" s="179"/>
      <c r="CV509" s="179"/>
      <c r="CW509" s="179"/>
      <c r="CX509" s="156"/>
      <c r="CY509" s="156"/>
      <c r="CZ509" s="156"/>
      <c r="DA509" s="156"/>
      <c r="DB509" s="156"/>
      <c r="DC509" s="156"/>
      <c r="DD509" s="156"/>
    </row>
    <row r="510" spans="1:108" s="243" customFormat="1" x14ac:dyDescent="0.2">
      <c r="A510" s="179"/>
      <c r="B510" s="179"/>
      <c r="C510" s="179"/>
      <c r="D510" s="179"/>
      <c r="E510" s="242"/>
      <c r="F510" s="179"/>
      <c r="G510" s="179"/>
      <c r="H510" s="179"/>
      <c r="I510" s="179"/>
      <c r="J510" s="179"/>
      <c r="K510" s="179"/>
      <c r="L510" s="179"/>
      <c r="M510" s="179"/>
      <c r="N510" s="179"/>
      <c r="O510" s="179"/>
      <c r="P510" s="179"/>
      <c r="Q510" s="179"/>
      <c r="R510" s="179"/>
      <c r="S510" s="179"/>
      <c r="T510" s="179"/>
      <c r="U510" s="179"/>
      <c r="V510" s="179"/>
      <c r="W510" s="179"/>
      <c r="X510" s="179"/>
      <c r="Y510" s="179"/>
      <c r="Z510" s="179"/>
      <c r="AB510" s="179"/>
      <c r="AC510" s="179"/>
      <c r="AF510" s="179"/>
      <c r="AG510" s="179"/>
      <c r="AJ510" s="179"/>
      <c r="AK510" s="179"/>
      <c r="AN510" s="179"/>
      <c r="AO510" s="179"/>
      <c r="AR510" s="179"/>
      <c r="AS510" s="179"/>
      <c r="AV510" s="179"/>
      <c r="AW510" s="179"/>
      <c r="AZ510" s="179"/>
      <c r="BA510" s="179"/>
      <c r="BD510" s="179"/>
      <c r="BE510" s="179"/>
      <c r="BH510" s="179"/>
      <c r="BI510" s="179"/>
      <c r="BL510" s="179"/>
      <c r="BM510" s="179"/>
      <c r="BP510" s="179"/>
      <c r="BQ510" s="179"/>
      <c r="BT510" s="179"/>
      <c r="BU510" s="179"/>
      <c r="BX510" s="179"/>
      <c r="BY510" s="179"/>
      <c r="CB510" s="179"/>
      <c r="CC510" s="179"/>
      <c r="CF510" s="179"/>
      <c r="CG510" s="179"/>
      <c r="CJ510" s="179"/>
      <c r="CK510" s="179"/>
      <c r="CN510" s="179"/>
      <c r="CO510" s="179"/>
      <c r="CR510" s="179"/>
      <c r="CS510" s="179"/>
      <c r="CV510" s="179"/>
      <c r="CW510" s="179"/>
      <c r="CX510" s="156"/>
      <c r="CY510" s="156"/>
      <c r="CZ510" s="156"/>
      <c r="DA510" s="156"/>
      <c r="DB510" s="156"/>
      <c r="DC510" s="156"/>
      <c r="DD510" s="156"/>
    </row>
    <row r="511" spans="1:108" s="243" customFormat="1" x14ac:dyDescent="0.2">
      <c r="A511" s="179"/>
      <c r="B511" s="179"/>
      <c r="C511" s="179"/>
      <c r="D511" s="179"/>
      <c r="E511" s="242"/>
      <c r="F511" s="179"/>
      <c r="G511" s="179"/>
      <c r="H511" s="179"/>
      <c r="I511" s="179"/>
      <c r="J511" s="179"/>
      <c r="K511" s="179"/>
      <c r="L511" s="179"/>
      <c r="M511" s="179"/>
      <c r="N511" s="179"/>
      <c r="O511" s="179"/>
      <c r="P511" s="179"/>
      <c r="Q511" s="179"/>
      <c r="R511" s="179"/>
      <c r="S511" s="179"/>
      <c r="T511" s="179"/>
      <c r="U511" s="179"/>
      <c r="V511" s="179"/>
      <c r="W511" s="179"/>
      <c r="X511" s="179"/>
      <c r="Y511" s="179"/>
      <c r="Z511" s="179"/>
      <c r="AB511" s="179"/>
      <c r="AC511" s="179"/>
      <c r="AF511" s="179"/>
      <c r="AG511" s="179"/>
      <c r="AJ511" s="179"/>
      <c r="AK511" s="179"/>
      <c r="AN511" s="179"/>
      <c r="AO511" s="179"/>
      <c r="AR511" s="179"/>
      <c r="AS511" s="179"/>
      <c r="AV511" s="179"/>
      <c r="AW511" s="179"/>
      <c r="AZ511" s="179"/>
      <c r="BA511" s="179"/>
      <c r="BD511" s="179"/>
      <c r="BE511" s="179"/>
      <c r="BH511" s="179"/>
      <c r="BI511" s="179"/>
      <c r="BL511" s="179"/>
      <c r="BM511" s="179"/>
      <c r="BP511" s="179"/>
      <c r="BQ511" s="179"/>
      <c r="BT511" s="179"/>
      <c r="BU511" s="179"/>
      <c r="BX511" s="179"/>
      <c r="BY511" s="179"/>
      <c r="CB511" s="179"/>
      <c r="CC511" s="179"/>
      <c r="CF511" s="179"/>
      <c r="CG511" s="179"/>
      <c r="CJ511" s="179"/>
      <c r="CK511" s="179"/>
      <c r="CN511" s="179"/>
      <c r="CO511" s="179"/>
      <c r="CR511" s="179"/>
      <c r="CS511" s="179"/>
      <c r="CV511" s="179"/>
      <c r="CW511" s="179"/>
      <c r="CX511" s="156"/>
      <c r="CY511" s="156"/>
      <c r="CZ511" s="156"/>
      <c r="DA511" s="156"/>
      <c r="DB511" s="156"/>
      <c r="DC511" s="156"/>
      <c r="DD511" s="156"/>
    </row>
    <row r="512" spans="1:108" s="243" customFormat="1" x14ac:dyDescent="0.2">
      <c r="A512" s="179"/>
      <c r="B512" s="179"/>
      <c r="C512" s="179"/>
      <c r="D512" s="179"/>
      <c r="E512" s="242"/>
      <c r="F512" s="179"/>
      <c r="G512" s="179"/>
      <c r="H512" s="179"/>
      <c r="I512" s="179"/>
      <c r="J512" s="179"/>
      <c r="K512" s="179"/>
      <c r="L512" s="179"/>
      <c r="M512" s="179"/>
      <c r="N512" s="179"/>
      <c r="O512" s="179"/>
      <c r="P512" s="179"/>
      <c r="Q512" s="179"/>
      <c r="R512" s="179"/>
      <c r="S512" s="179"/>
      <c r="T512" s="179"/>
      <c r="U512" s="179"/>
      <c r="V512" s="179"/>
      <c r="W512" s="179"/>
      <c r="X512" s="179"/>
      <c r="Y512" s="179"/>
      <c r="Z512" s="179"/>
      <c r="AB512" s="179"/>
      <c r="AC512" s="179"/>
      <c r="AF512" s="179"/>
      <c r="AG512" s="179"/>
      <c r="AJ512" s="179"/>
      <c r="AK512" s="179"/>
      <c r="AN512" s="179"/>
      <c r="AO512" s="179"/>
      <c r="AR512" s="179"/>
      <c r="AS512" s="179"/>
      <c r="AV512" s="179"/>
      <c r="AW512" s="179"/>
      <c r="AZ512" s="179"/>
      <c r="BA512" s="179"/>
      <c r="BD512" s="179"/>
      <c r="BE512" s="179"/>
      <c r="BH512" s="179"/>
      <c r="BI512" s="179"/>
      <c r="BL512" s="179"/>
      <c r="BM512" s="179"/>
      <c r="BP512" s="179"/>
      <c r="BQ512" s="179"/>
      <c r="BT512" s="179"/>
      <c r="BU512" s="179"/>
      <c r="BX512" s="179"/>
      <c r="BY512" s="179"/>
      <c r="CB512" s="179"/>
      <c r="CC512" s="179"/>
      <c r="CF512" s="179"/>
      <c r="CG512" s="179"/>
      <c r="CJ512" s="179"/>
      <c r="CK512" s="179"/>
      <c r="CN512" s="179"/>
      <c r="CO512" s="179"/>
      <c r="CR512" s="179"/>
      <c r="CS512" s="179"/>
      <c r="CV512" s="179"/>
      <c r="CW512" s="179"/>
      <c r="CX512" s="156"/>
      <c r="CY512" s="156"/>
      <c r="CZ512" s="156"/>
      <c r="DA512" s="156"/>
      <c r="DB512" s="156"/>
      <c r="DC512" s="156"/>
      <c r="DD512" s="156"/>
    </row>
    <row r="513" spans="1:108" s="243" customFormat="1" x14ac:dyDescent="0.2">
      <c r="A513" s="179"/>
      <c r="B513" s="179"/>
      <c r="C513" s="179"/>
      <c r="D513" s="179"/>
      <c r="E513" s="242"/>
      <c r="F513" s="179"/>
      <c r="G513" s="179"/>
      <c r="H513" s="179"/>
      <c r="I513" s="179"/>
      <c r="J513" s="179"/>
      <c r="K513" s="179"/>
      <c r="L513" s="179"/>
      <c r="M513" s="179"/>
      <c r="N513" s="179"/>
      <c r="O513" s="179"/>
      <c r="P513" s="179"/>
      <c r="Q513" s="179"/>
      <c r="R513" s="179"/>
      <c r="S513" s="179"/>
      <c r="T513" s="179"/>
      <c r="U513" s="179"/>
      <c r="V513" s="179"/>
      <c r="W513" s="179"/>
      <c r="X513" s="179"/>
      <c r="Y513" s="179"/>
      <c r="Z513" s="179"/>
      <c r="AB513" s="179"/>
      <c r="AC513" s="179"/>
      <c r="AF513" s="179"/>
      <c r="AG513" s="179"/>
      <c r="AJ513" s="179"/>
      <c r="AK513" s="179"/>
      <c r="AN513" s="179"/>
      <c r="AO513" s="179"/>
      <c r="AR513" s="179"/>
      <c r="AS513" s="179"/>
      <c r="AV513" s="179"/>
      <c r="AW513" s="179"/>
      <c r="AZ513" s="179"/>
      <c r="BA513" s="179"/>
      <c r="BD513" s="179"/>
      <c r="BE513" s="179"/>
      <c r="BH513" s="179"/>
      <c r="BI513" s="179"/>
      <c r="BL513" s="179"/>
      <c r="BM513" s="179"/>
      <c r="BP513" s="179"/>
      <c r="BQ513" s="179"/>
      <c r="BT513" s="179"/>
      <c r="BU513" s="179"/>
      <c r="BX513" s="179"/>
      <c r="BY513" s="179"/>
      <c r="CB513" s="179"/>
      <c r="CC513" s="179"/>
      <c r="CF513" s="179"/>
      <c r="CG513" s="179"/>
      <c r="CJ513" s="179"/>
      <c r="CK513" s="179"/>
      <c r="CN513" s="179"/>
      <c r="CO513" s="179"/>
      <c r="CR513" s="179"/>
      <c r="CS513" s="179"/>
      <c r="CV513" s="179"/>
      <c r="CW513" s="179"/>
      <c r="CX513" s="156"/>
      <c r="CY513" s="156"/>
      <c r="CZ513" s="156"/>
      <c r="DA513" s="156"/>
      <c r="DB513" s="156"/>
      <c r="DC513" s="156"/>
      <c r="DD513" s="156"/>
    </row>
    <row r="514" spans="1:108" s="243" customFormat="1" x14ac:dyDescent="0.2">
      <c r="A514" s="179"/>
      <c r="B514" s="179"/>
      <c r="C514" s="179"/>
      <c r="D514" s="179"/>
      <c r="E514" s="242"/>
      <c r="F514" s="179"/>
      <c r="G514" s="179"/>
      <c r="H514" s="179"/>
      <c r="I514" s="179"/>
      <c r="J514" s="179"/>
      <c r="K514" s="179"/>
      <c r="L514" s="179"/>
      <c r="M514" s="179"/>
      <c r="N514" s="179"/>
      <c r="O514" s="179"/>
      <c r="P514" s="179"/>
      <c r="Q514" s="179"/>
      <c r="R514" s="179"/>
      <c r="S514" s="179"/>
      <c r="T514" s="179"/>
      <c r="U514" s="179"/>
      <c r="V514" s="179"/>
      <c r="W514" s="179"/>
      <c r="X514" s="179"/>
      <c r="Y514" s="179"/>
      <c r="Z514" s="179"/>
      <c r="AB514" s="179"/>
      <c r="AC514" s="179"/>
      <c r="AF514" s="179"/>
      <c r="AG514" s="179"/>
      <c r="AJ514" s="179"/>
      <c r="AK514" s="179"/>
      <c r="AN514" s="179"/>
      <c r="AO514" s="179"/>
      <c r="AR514" s="179"/>
      <c r="AS514" s="179"/>
      <c r="AV514" s="179"/>
      <c r="AW514" s="179"/>
      <c r="AZ514" s="179"/>
      <c r="BA514" s="179"/>
      <c r="BD514" s="179"/>
      <c r="BE514" s="179"/>
      <c r="BH514" s="179"/>
      <c r="BI514" s="179"/>
      <c r="BL514" s="179"/>
      <c r="BM514" s="179"/>
      <c r="BP514" s="179"/>
      <c r="BQ514" s="179"/>
      <c r="BT514" s="179"/>
      <c r="BU514" s="179"/>
      <c r="BX514" s="179"/>
      <c r="BY514" s="179"/>
      <c r="CB514" s="179"/>
      <c r="CC514" s="179"/>
      <c r="CF514" s="179"/>
      <c r="CG514" s="179"/>
      <c r="CJ514" s="179"/>
      <c r="CK514" s="179"/>
      <c r="CN514" s="179"/>
      <c r="CO514" s="179"/>
      <c r="CR514" s="179"/>
      <c r="CS514" s="179"/>
      <c r="CV514" s="179"/>
      <c r="CW514" s="179"/>
      <c r="CX514" s="156"/>
      <c r="CY514" s="156"/>
      <c r="CZ514" s="156"/>
      <c r="DA514" s="156"/>
      <c r="DB514" s="156"/>
      <c r="DC514" s="156"/>
      <c r="DD514" s="156"/>
    </row>
    <row r="515" spans="1:108" s="243" customFormat="1" x14ac:dyDescent="0.2">
      <c r="A515" s="179"/>
      <c r="B515" s="179"/>
      <c r="C515" s="179"/>
      <c r="D515" s="179"/>
      <c r="E515" s="242"/>
      <c r="F515" s="179"/>
      <c r="G515" s="179"/>
      <c r="H515" s="179"/>
      <c r="I515" s="179"/>
      <c r="J515" s="179"/>
      <c r="K515" s="179"/>
      <c r="L515" s="179"/>
      <c r="M515" s="179"/>
      <c r="N515" s="179"/>
      <c r="O515" s="179"/>
      <c r="P515" s="179"/>
      <c r="Q515" s="179"/>
      <c r="R515" s="179"/>
      <c r="S515" s="179"/>
      <c r="T515" s="179"/>
      <c r="U515" s="179"/>
      <c r="V515" s="179"/>
      <c r="W515" s="179"/>
      <c r="X515" s="179"/>
      <c r="Y515" s="179"/>
      <c r="Z515" s="179"/>
      <c r="AB515" s="179"/>
      <c r="AC515" s="179"/>
      <c r="AF515" s="179"/>
      <c r="AG515" s="179"/>
      <c r="AJ515" s="179"/>
      <c r="AK515" s="179"/>
      <c r="AN515" s="179"/>
      <c r="AO515" s="179"/>
      <c r="AR515" s="179"/>
      <c r="AS515" s="179"/>
      <c r="AV515" s="179"/>
      <c r="AW515" s="179"/>
      <c r="AZ515" s="179"/>
      <c r="BA515" s="179"/>
      <c r="BD515" s="179"/>
      <c r="BE515" s="179"/>
      <c r="BH515" s="179"/>
      <c r="BI515" s="179"/>
      <c r="BL515" s="179"/>
      <c r="BM515" s="179"/>
      <c r="BP515" s="179"/>
      <c r="BQ515" s="179"/>
      <c r="BT515" s="179"/>
      <c r="BU515" s="179"/>
      <c r="BX515" s="179"/>
      <c r="BY515" s="179"/>
      <c r="CB515" s="179"/>
      <c r="CC515" s="179"/>
      <c r="CF515" s="179"/>
      <c r="CG515" s="179"/>
      <c r="CJ515" s="179"/>
      <c r="CK515" s="179"/>
      <c r="CN515" s="179"/>
      <c r="CO515" s="179"/>
      <c r="CR515" s="179"/>
      <c r="CS515" s="179"/>
      <c r="CV515" s="179"/>
      <c r="CW515" s="179"/>
      <c r="CX515" s="156"/>
      <c r="CY515" s="156"/>
      <c r="CZ515" s="156"/>
      <c r="DA515" s="156"/>
      <c r="DB515" s="156"/>
      <c r="DC515" s="156"/>
      <c r="DD515" s="156"/>
    </row>
    <row r="516" spans="1:108" s="243" customFormat="1" x14ac:dyDescent="0.2">
      <c r="A516" s="179"/>
      <c r="B516" s="179"/>
      <c r="C516" s="179"/>
      <c r="D516" s="179"/>
      <c r="E516" s="242"/>
      <c r="F516" s="179"/>
      <c r="G516" s="179"/>
      <c r="H516" s="179"/>
      <c r="I516" s="179"/>
      <c r="J516" s="179"/>
      <c r="K516" s="179"/>
      <c r="L516" s="179"/>
      <c r="M516" s="179"/>
      <c r="N516" s="179"/>
      <c r="O516" s="179"/>
      <c r="P516" s="179"/>
      <c r="Q516" s="179"/>
      <c r="R516" s="179"/>
      <c r="S516" s="179"/>
      <c r="T516" s="179"/>
      <c r="U516" s="179"/>
      <c r="V516" s="179"/>
      <c r="W516" s="179"/>
      <c r="X516" s="179"/>
      <c r="Y516" s="179"/>
      <c r="Z516" s="179"/>
      <c r="AB516" s="179"/>
      <c r="AC516" s="179"/>
      <c r="AF516" s="179"/>
      <c r="AG516" s="179"/>
      <c r="AJ516" s="179"/>
      <c r="AK516" s="179"/>
      <c r="AN516" s="179"/>
      <c r="AO516" s="179"/>
      <c r="AR516" s="179"/>
      <c r="AS516" s="179"/>
      <c r="AV516" s="179"/>
      <c r="AW516" s="179"/>
      <c r="AZ516" s="179"/>
      <c r="BA516" s="179"/>
      <c r="BD516" s="179"/>
      <c r="BE516" s="179"/>
      <c r="BH516" s="179"/>
      <c r="BI516" s="179"/>
      <c r="BL516" s="179"/>
      <c r="BM516" s="179"/>
      <c r="BP516" s="179"/>
      <c r="BQ516" s="179"/>
      <c r="BT516" s="179"/>
      <c r="BU516" s="179"/>
      <c r="BX516" s="179"/>
      <c r="BY516" s="179"/>
      <c r="CB516" s="179"/>
      <c r="CC516" s="179"/>
      <c r="CF516" s="179"/>
      <c r="CG516" s="179"/>
      <c r="CJ516" s="179"/>
      <c r="CK516" s="179"/>
      <c r="CN516" s="179"/>
      <c r="CO516" s="179"/>
      <c r="CR516" s="179"/>
      <c r="CS516" s="179"/>
      <c r="CV516" s="179"/>
      <c r="CW516" s="179"/>
      <c r="CX516" s="156"/>
      <c r="CY516" s="156"/>
      <c r="CZ516" s="156"/>
      <c r="DA516" s="156"/>
      <c r="DB516" s="156"/>
      <c r="DC516" s="156"/>
      <c r="DD516" s="156"/>
    </row>
    <row r="517" spans="1:108" s="243" customFormat="1" x14ac:dyDescent="0.2">
      <c r="A517" s="179"/>
      <c r="B517" s="179"/>
      <c r="C517" s="179"/>
      <c r="D517" s="179"/>
      <c r="E517" s="242"/>
      <c r="F517" s="179"/>
      <c r="G517" s="179"/>
      <c r="H517" s="179"/>
      <c r="I517" s="179"/>
      <c r="J517" s="179"/>
      <c r="K517" s="179"/>
      <c r="L517" s="179"/>
      <c r="M517" s="179"/>
      <c r="N517" s="179"/>
      <c r="O517" s="179"/>
      <c r="P517" s="179"/>
      <c r="Q517" s="179"/>
      <c r="R517" s="179"/>
      <c r="S517" s="179"/>
      <c r="T517" s="179"/>
      <c r="U517" s="179"/>
      <c r="V517" s="179"/>
      <c r="W517" s="179"/>
      <c r="X517" s="179"/>
      <c r="Y517" s="179"/>
      <c r="Z517" s="179"/>
      <c r="AB517" s="179"/>
      <c r="AC517" s="179"/>
      <c r="AF517" s="179"/>
      <c r="AG517" s="179"/>
      <c r="AJ517" s="179"/>
      <c r="AK517" s="179"/>
      <c r="AN517" s="179"/>
      <c r="AO517" s="179"/>
      <c r="AR517" s="179"/>
      <c r="AS517" s="179"/>
      <c r="AV517" s="179"/>
      <c r="AW517" s="179"/>
      <c r="AZ517" s="179"/>
      <c r="BA517" s="179"/>
      <c r="BD517" s="179"/>
      <c r="BE517" s="179"/>
      <c r="BH517" s="179"/>
      <c r="BI517" s="179"/>
      <c r="BL517" s="179"/>
      <c r="BM517" s="179"/>
      <c r="BP517" s="179"/>
      <c r="BQ517" s="179"/>
      <c r="BT517" s="179"/>
      <c r="BU517" s="179"/>
      <c r="BX517" s="179"/>
      <c r="BY517" s="179"/>
      <c r="CB517" s="179"/>
      <c r="CC517" s="179"/>
      <c r="CF517" s="179"/>
      <c r="CG517" s="179"/>
      <c r="CJ517" s="179"/>
      <c r="CK517" s="179"/>
      <c r="CN517" s="179"/>
      <c r="CO517" s="179"/>
      <c r="CR517" s="179"/>
      <c r="CS517" s="179"/>
      <c r="CV517" s="179"/>
      <c r="CW517" s="179"/>
      <c r="CX517" s="156"/>
      <c r="CY517" s="156"/>
      <c r="CZ517" s="156"/>
      <c r="DA517" s="156"/>
      <c r="DB517" s="156"/>
      <c r="DC517" s="156"/>
      <c r="DD517" s="156"/>
    </row>
    <row r="518" spans="1:108" s="243" customFormat="1" x14ac:dyDescent="0.2">
      <c r="A518" s="179"/>
      <c r="B518" s="179"/>
      <c r="C518" s="179"/>
      <c r="D518" s="179"/>
      <c r="E518" s="242"/>
      <c r="F518" s="179"/>
      <c r="G518" s="179"/>
      <c r="H518" s="179"/>
      <c r="I518" s="179"/>
      <c r="J518" s="179"/>
      <c r="K518" s="179"/>
      <c r="L518" s="179"/>
      <c r="M518" s="179"/>
      <c r="N518" s="179"/>
      <c r="O518" s="179"/>
      <c r="P518" s="179"/>
      <c r="Q518" s="179"/>
      <c r="R518" s="179"/>
      <c r="S518" s="179"/>
      <c r="T518" s="179"/>
      <c r="U518" s="179"/>
      <c r="V518" s="179"/>
      <c r="W518" s="179"/>
      <c r="X518" s="179"/>
      <c r="Y518" s="179"/>
      <c r="Z518" s="179"/>
      <c r="AB518" s="179"/>
      <c r="AC518" s="179"/>
      <c r="AF518" s="179"/>
      <c r="AG518" s="179"/>
      <c r="AJ518" s="179"/>
      <c r="AK518" s="179"/>
      <c r="AN518" s="179"/>
      <c r="AO518" s="179"/>
      <c r="AR518" s="179"/>
      <c r="AS518" s="179"/>
      <c r="AV518" s="179"/>
      <c r="AW518" s="179"/>
      <c r="AZ518" s="179"/>
      <c r="BA518" s="179"/>
      <c r="BD518" s="179"/>
      <c r="BE518" s="179"/>
      <c r="BH518" s="179"/>
      <c r="BI518" s="179"/>
      <c r="BL518" s="179"/>
      <c r="BM518" s="179"/>
      <c r="BP518" s="179"/>
      <c r="BQ518" s="179"/>
      <c r="BT518" s="179"/>
      <c r="BU518" s="179"/>
      <c r="BX518" s="179"/>
      <c r="BY518" s="179"/>
      <c r="CB518" s="179"/>
      <c r="CC518" s="179"/>
      <c r="CF518" s="179"/>
      <c r="CG518" s="179"/>
      <c r="CJ518" s="179"/>
      <c r="CK518" s="179"/>
      <c r="CN518" s="179"/>
      <c r="CO518" s="179"/>
      <c r="CR518" s="179"/>
      <c r="CS518" s="179"/>
      <c r="CV518" s="179"/>
      <c r="CW518" s="179"/>
      <c r="CX518" s="156"/>
      <c r="CY518" s="156"/>
      <c r="CZ518" s="156"/>
      <c r="DA518" s="156"/>
      <c r="DB518" s="156"/>
      <c r="DC518" s="156"/>
      <c r="DD518" s="156"/>
    </row>
    <row r="519" spans="1:108" s="243" customFormat="1" x14ac:dyDescent="0.2">
      <c r="A519" s="179"/>
      <c r="B519" s="179"/>
      <c r="C519" s="179"/>
      <c r="D519" s="179"/>
      <c r="E519" s="242"/>
      <c r="F519" s="179"/>
      <c r="G519" s="179"/>
      <c r="H519" s="179"/>
      <c r="I519" s="179"/>
      <c r="J519" s="179"/>
      <c r="K519" s="179"/>
      <c r="L519" s="179"/>
      <c r="M519" s="179"/>
      <c r="N519" s="179"/>
      <c r="O519" s="179"/>
      <c r="P519" s="179"/>
      <c r="Q519" s="179"/>
      <c r="R519" s="179"/>
      <c r="S519" s="179"/>
      <c r="T519" s="179"/>
      <c r="U519" s="179"/>
      <c r="V519" s="179"/>
      <c r="W519" s="179"/>
      <c r="X519" s="179"/>
      <c r="Y519" s="179"/>
      <c r="Z519" s="179"/>
      <c r="AB519" s="179"/>
      <c r="AC519" s="179"/>
      <c r="AF519" s="179"/>
      <c r="AG519" s="179"/>
      <c r="AJ519" s="179"/>
      <c r="AK519" s="179"/>
      <c r="AN519" s="179"/>
      <c r="AO519" s="179"/>
      <c r="AR519" s="179"/>
      <c r="AS519" s="179"/>
      <c r="AV519" s="179"/>
      <c r="AW519" s="179"/>
      <c r="AZ519" s="179"/>
      <c r="BA519" s="179"/>
      <c r="BD519" s="179"/>
      <c r="BE519" s="179"/>
      <c r="BH519" s="179"/>
      <c r="BI519" s="179"/>
      <c r="BL519" s="179"/>
      <c r="BM519" s="179"/>
      <c r="BP519" s="179"/>
      <c r="BQ519" s="179"/>
      <c r="BT519" s="179"/>
      <c r="BU519" s="179"/>
      <c r="BX519" s="179"/>
      <c r="BY519" s="179"/>
      <c r="CB519" s="179"/>
      <c r="CC519" s="179"/>
      <c r="CF519" s="179"/>
      <c r="CG519" s="179"/>
      <c r="CJ519" s="179"/>
      <c r="CK519" s="179"/>
      <c r="CN519" s="179"/>
      <c r="CO519" s="179"/>
      <c r="CR519" s="179"/>
      <c r="CS519" s="179"/>
      <c r="CV519" s="179"/>
      <c r="CW519" s="179"/>
      <c r="CX519" s="156"/>
      <c r="CY519" s="156"/>
      <c r="CZ519" s="156"/>
      <c r="DA519" s="156"/>
      <c r="DB519" s="156"/>
      <c r="DC519" s="156"/>
      <c r="DD519" s="156"/>
    </row>
    <row r="520" spans="1:108" s="243" customFormat="1" x14ac:dyDescent="0.2">
      <c r="A520" s="179"/>
      <c r="B520" s="179"/>
      <c r="C520" s="179"/>
      <c r="D520" s="179"/>
      <c r="E520" s="242"/>
      <c r="F520" s="179"/>
      <c r="G520" s="179"/>
      <c r="H520" s="179"/>
      <c r="I520" s="179"/>
      <c r="J520" s="179"/>
      <c r="K520" s="179"/>
      <c r="L520" s="179"/>
      <c r="M520" s="179"/>
      <c r="N520" s="179"/>
      <c r="O520" s="179"/>
      <c r="P520" s="179"/>
      <c r="Q520" s="179"/>
      <c r="R520" s="179"/>
      <c r="S520" s="179"/>
      <c r="T520" s="179"/>
      <c r="U520" s="179"/>
      <c r="V520" s="179"/>
      <c r="W520" s="179"/>
      <c r="X520" s="179"/>
      <c r="Y520" s="179"/>
      <c r="Z520" s="179"/>
      <c r="AB520" s="179"/>
      <c r="AC520" s="179"/>
      <c r="AF520" s="179"/>
      <c r="AG520" s="179"/>
      <c r="AJ520" s="179"/>
      <c r="AK520" s="179"/>
      <c r="AN520" s="179"/>
      <c r="AO520" s="179"/>
      <c r="AR520" s="179"/>
      <c r="AS520" s="179"/>
      <c r="AV520" s="179"/>
      <c r="AW520" s="179"/>
      <c r="AZ520" s="179"/>
      <c r="BA520" s="179"/>
      <c r="BD520" s="179"/>
      <c r="BE520" s="179"/>
      <c r="BH520" s="179"/>
      <c r="BI520" s="179"/>
      <c r="BL520" s="179"/>
      <c r="BM520" s="179"/>
      <c r="BP520" s="179"/>
      <c r="BQ520" s="179"/>
      <c r="BT520" s="179"/>
      <c r="BU520" s="179"/>
      <c r="BX520" s="179"/>
      <c r="BY520" s="179"/>
      <c r="CB520" s="179"/>
      <c r="CC520" s="179"/>
      <c r="CF520" s="179"/>
      <c r="CG520" s="179"/>
      <c r="CJ520" s="179"/>
      <c r="CK520" s="179"/>
      <c r="CN520" s="179"/>
      <c r="CO520" s="179"/>
      <c r="CR520" s="179"/>
      <c r="CS520" s="179"/>
      <c r="CV520" s="179"/>
      <c r="CW520" s="179"/>
      <c r="CX520" s="156"/>
      <c r="CY520" s="156"/>
      <c r="CZ520" s="156"/>
      <c r="DA520" s="156"/>
      <c r="DB520" s="156"/>
      <c r="DC520" s="156"/>
      <c r="DD520" s="156"/>
    </row>
    <row r="521" spans="1:108" s="243" customFormat="1" x14ac:dyDescent="0.2">
      <c r="A521" s="179"/>
      <c r="B521" s="179"/>
      <c r="C521" s="179"/>
      <c r="D521" s="179"/>
      <c r="E521" s="242"/>
      <c r="F521" s="179"/>
      <c r="G521" s="179"/>
      <c r="H521" s="179"/>
      <c r="I521" s="179"/>
      <c r="J521" s="179"/>
      <c r="K521" s="179"/>
      <c r="L521" s="179"/>
      <c r="M521" s="179"/>
      <c r="N521" s="179"/>
      <c r="O521" s="179"/>
      <c r="P521" s="179"/>
      <c r="Q521" s="179"/>
      <c r="R521" s="179"/>
      <c r="S521" s="179"/>
      <c r="T521" s="179"/>
      <c r="U521" s="179"/>
      <c r="V521" s="179"/>
      <c r="W521" s="179"/>
      <c r="X521" s="179"/>
      <c r="Y521" s="179"/>
      <c r="Z521" s="179"/>
      <c r="AB521" s="179"/>
      <c r="AC521" s="179"/>
      <c r="AF521" s="179"/>
      <c r="AG521" s="179"/>
      <c r="AJ521" s="179"/>
      <c r="AK521" s="179"/>
      <c r="AN521" s="179"/>
      <c r="AO521" s="179"/>
      <c r="AR521" s="179"/>
      <c r="AS521" s="179"/>
      <c r="AV521" s="179"/>
      <c r="AW521" s="179"/>
      <c r="AZ521" s="179"/>
      <c r="BA521" s="179"/>
      <c r="BD521" s="179"/>
      <c r="BE521" s="179"/>
      <c r="BH521" s="179"/>
      <c r="BI521" s="179"/>
      <c r="BL521" s="179"/>
      <c r="BM521" s="179"/>
      <c r="BP521" s="179"/>
      <c r="BQ521" s="179"/>
      <c r="BT521" s="179"/>
      <c r="BU521" s="179"/>
      <c r="BX521" s="179"/>
      <c r="BY521" s="179"/>
      <c r="CB521" s="179"/>
      <c r="CC521" s="179"/>
      <c r="CF521" s="179"/>
      <c r="CG521" s="179"/>
      <c r="CJ521" s="179"/>
      <c r="CK521" s="179"/>
      <c r="CN521" s="179"/>
      <c r="CO521" s="179"/>
      <c r="CR521" s="179"/>
      <c r="CS521" s="179"/>
      <c r="CV521" s="179"/>
      <c r="CW521" s="179"/>
      <c r="CX521" s="156"/>
      <c r="CY521" s="156"/>
      <c r="CZ521" s="156"/>
      <c r="DA521" s="156"/>
      <c r="DB521" s="156"/>
      <c r="DC521" s="156"/>
      <c r="DD521" s="156"/>
    </row>
    <row r="522" spans="1:108" s="243" customFormat="1" x14ac:dyDescent="0.2">
      <c r="A522" s="179"/>
      <c r="B522" s="179"/>
      <c r="C522" s="179"/>
      <c r="D522" s="179"/>
      <c r="E522" s="242"/>
      <c r="F522" s="179"/>
      <c r="G522" s="179"/>
      <c r="H522" s="179"/>
      <c r="I522" s="179"/>
      <c r="J522" s="179"/>
      <c r="K522" s="179"/>
      <c r="L522" s="179"/>
      <c r="M522" s="179"/>
      <c r="N522" s="179"/>
      <c r="O522" s="179"/>
      <c r="P522" s="179"/>
      <c r="Q522" s="179"/>
      <c r="R522" s="179"/>
      <c r="S522" s="179"/>
      <c r="T522" s="179"/>
      <c r="U522" s="179"/>
      <c r="V522" s="179"/>
      <c r="W522" s="179"/>
      <c r="X522" s="179"/>
      <c r="Y522" s="179"/>
      <c r="Z522" s="179"/>
      <c r="AB522" s="179"/>
      <c r="AC522" s="179"/>
      <c r="AF522" s="179"/>
      <c r="AG522" s="179"/>
      <c r="AJ522" s="179"/>
      <c r="AK522" s="179"/>
      <c r="AN522" s="179"/>
      <c r="AO522" s="179"/>
      <c r="AR522" s="179"/>
      <c r="AS522" s="179"/>
      <c r="AV522" s="179"/>
      <c r="AW522" s="179"/>
      <c r="AZ522" s="179"/>
      <c r="BA522" s="179"/>
      <c r="BD522" s="179"/>
      <c r="BE522" s="179"/>
      <c r="BH522" s="179"/>
      <c r="BI522" s="179"/>
      <c r="BL522" s="179"/>
      <c r="BM522" s="179"/>
      <c r="BP522" s="179"/>
      <c r="BQ522" s="179"/>
      <c r="BT522" s="179"/>
      <c r="BU522" s="179"/>
      <c r="BX522" s="179"/>
      <c r="BY522" s="179"/>
      <c r="CB522" s="179"/>
      <c r="CC522" s="179"/>
      <c r="CF522" s="179"/>
      <c r="CG522" s="179"/>
      <c r="CJ522" s="179"/>
      <c r="CK522" s="179"/>
      <c r="CN522" s="179"/>
      <c r="CO522" s="179"/>
      <c r="CR522" s="179"/>
      <c r="CS522" s="179"/>
      <c r="CV522" s="179"/>
      <c r="CW522" s="179"/>
      <c r="CX522" s="156"/>
      <c r="CY522" s="156"/>
      <c r="CZ522" s="156"/>
      <c r="DA522" s="156"/>
      <c r="DB522" s="156"/>
      <c r="DC522" s="156"/>
      <c r="DD522" s="156"/>
    </row>
    <row r="523" spans="1:108" s="243" customFormat="1" x14ac:dyDescent="0.2">
      <c r="A523" s="179"/>
      <c r="B523" s="179"/>
      <c r="C523" s="179"/>
      <c r="D523" s="179"/>
      <c r="E523" s="242"/>
      <c r="F523" s="179"/>
      <c r="G523" s="179"/>
      <c r="H523" s="179"/>
      <c r="I523" s="179"/>
      <c r="J523" s="179"/>
      <c r="K523" s="179"/>
      <c r="L523" s="179"/>
      <c r="M523" s="179"/>
      <c r="N523" s="179"/>
      <c r="O523" s="179"/>
      <c r="P523" s="179"/>
      <c r="Q523" s="179"/>
      <c r="R523" s="179"/>
      <c r="S523" s="179"/>
      <c r="T523" s="179"/>
      <c r="U523" s="179"/>
      <c r="V523" s="179"/>
      <c r="W523" s="179"/>
      <c r="X523" s="179"/>
      <c r="Y523" s="179"/>
      <c r="Z523" s="179"/>
      <c r="AB523" s="179"/>
      <c r="AC523" s="179"/>
      <c r="AF523" s="179"/>
      <c r="AG523" s="179"/>
      <c r="AJ523" s="179"/>
      <c r="AK523" s="179"/>
      <c r="AN523" s="179"/>
      <c r="AO523" s="179"/>
      <c r="AR523" s="179"/>
      <c r="AS523" s="179"/>
      <c r="AV523" s="179"/>
      <c r="AW523" s="179"/>
      <c r="AZ523" s="179"/>
      <c r="BA523" s="179"/>
      <c r="BD523" s="179"/>
      <c r="BE523" s="179"/>
      <c r="BH523" s="179"/>
      <c r="BI523" s="179"/>
      <c r="BL523" s="179"/>
      <c r="BM523" s="179"/>
      <c r="BP523" s="179"/>
      <c r="BQ523" s="179"/>
      <c r="BT523" s="179"/>
      <c r="BU523" s="179"/>
      <c r="BX523" s="179"/>
      <c r="BY523" s="179"/>
      <c r="CB523" s="179"/>
      <c r="CC523" s="179"/>
      <c r="CF523" s="179"/>
      <c r="CG523" s="179"/>
      <c r="CJ523" s="179"/>
      <c r="CK523" s="179"/>
      <c r="CN523" s="179"/>
      <c r="CO523" s="179"/>
      <c r="CR523" s="179"/>
      <c r="CS523" s="179"/>
      <c r="CV523" s="179"/>
      <c r="CW523" s="179"/>
      <c r="CX523" s="156"/>
      <c r="CY523" s="156"/>
      <c r="CZ523" s="156"/>
      <c r="DA523" s="156"/>
      <c r="DB523" s="156"/>
      <c r="DC523" s="156"/>
      <c r="DD523" s="156"/>
    </row>
    <row r="524" spans="1:108" s="243" customFormat="1" x14ac:dyDescent="0.2">
      <c r="A524" s="179"/>
      <c r="B524" s="179"/>
      <c r="C524" s="179"/>
      <c r="D524" s="179"/>
      <c r="E524" s="242"/>
      <c r="F524" s="179"/>
      <c r="G524" s="179"/>
      <c r="H524" s="179"/>
      <c r="I524" s="179"/>
      <c r="J524" s="179"/>
      <c r="K524" s="179"/>
      <c r="L524" s="179"/>
      <c r="M524" s="179"/>
      <c r="N524" s="179"/>
      <c r="O524" s="179"/>
      <c r="P524" s="179"/>
      <c r="Q524" s="179"/>
      <c r="R524" s="179"/>
      <c r="S524" s="179"/>
      <c r="T524" s="179"/>
      <c r="U524" s="179"/>
      <c r="V524" s="179"/>
      <c r="W524" s="179"/>
      <c r="X524" s="179"/>
      <c r="Y524" s="179"/>
      <c r="Z524" s="179"/>
      <c r="AB524" s="179"/>
      <c r="AC524" s="179"/>
      <c r="AF524" s="179"/>
      <c r="AG524" s="179"/>
      <c r="AJ524" s="179"/>
      <c r="AK524" s="179"/>
      <c r="AN524" s="179"/>
      <c r="AO524" s="179"/>
      <c r="AR524" s="179"/>
      <c r="AS524" s="179"/>
      <c r="AV524" s="179"/>
      <c r="AW524" s="179"/>
      <c r="AZ524" s="179"/>
      <c r="BA524" s="179"/>
      <c r="BD524" s="179"/>
      <c r="BE524" s="179"/>
      <c r="BH524" s="179"/>
      <c r="BI524" s="179"/>
      <c r="BL524" s="179"/>
      <c r="BM524" s="179"/>
      <c r="BP524" s="179"/>
      <c r="BQ524" s="179"/>
      <c r="BT524" s="179"/>
      <c r="BU524" s="179"/>
      <c r="BX524" s="179"/>
      <c r="BY524" s="179"/>
      <c r="CB524" s="179"/>
      <c r="CC524" s="179"/>
      <c r="CF524" s="179"/>
      <c r="CG524" s="179"/>
      <c r="CJ524" s="179"/>
      <c r="CK524" s="179"/>
      <c r="CN524" s="179"/>
      <c r="CO524" s="179"/>
      <c r="CR524" s="179"/>
      <c r="CS524" s="179"/>
      <c r="CV524" s="179"/>
      <c r="CW524" s="179"/>
      <c r="CX524" s="156"/>
      <c r="CY524" s="156"/>
      <c r="CZ524" s="156"/>
      <c r="DA524" s="156"/>
      <c r="DB524" s="156"/>
      <c r="DC524" s="156"/>
      <c r="DD524" s="156"/>
    </row>
    <row r="525" spans="1:108" s="243" customFormat="1" x14ac:dyDescent="0.2">
      <c r="A525" s="179"/>
      <c r="B525" s="179"/>
      <c r="C525" s="179"/>
      <c r="D525" s="179"/>
      <c r="E525" s="242"/>
      <c r="F525" s="179"/>
      <c r="G525" s="179"/>
      <c r="H525" s="179"/>
      <c r="I525" s="179"/>
      <c r="J525" s="179"/>
      <c r="K525" s="179"/>
      <c r="L525" s="179"/>
      <c r="M525" s="179"/>
      <c r="N525" s="179"/>
      <c r="O525" s="179"/>
      <c r="P525" s="179"/>
      <c r="Q525" s="179"/>
      <c r="R525" s="179"/>
      <c r="S525" s="179"/>
      <c r="T525" s="179"/>
      <c r="U525" s="179"/>
      <c r="V525" s="179"/>
      <c r="W525" s="179"/>
      <c r="X525" s="179"/>
      <c r="Y525" s="179"/>
      <c r="Z525" s="179"/>
      <c r="AB525" s="179"/>
      <c r="AC525" s="179"/>
      <c r="AF525" s="179"/>
      <c r="AG525" s="179"/>
      <c r="AJ525" s="179"/>
      <c r="AK525" s="179"/>
      <c r="AN525" s="179"/>
      <c r="AO525" s="179"/>
      <c r="AR525" s="179"/>
      <c r="AS525" s="179"/>
      <c r="AV525" s="179"/>
      <c r="AW525" s="179"/>
      <c r="AZ525" s="179"/>
      <c r="BA525" s="179"/>
      <c r="BD525" s="179"/>
      <c r="BE525" s="179"/>
      <c r="BH525" s="179"/>
      <c r="BI525" s="179"/>
      <c r="BL525" s="179"/>
      <c r="BM525" s="179"/>
      <c r="BP525" s="179"/>
      <c r="BQ525" s="179"/>
      <c r="BT525" s="179"/>
      <c r="BU525" s="179"/>
      <c r="BX525" s="179"/>
      <c r="BY525" s="179"/>
      <c r="CB525" s="179"/>
      <c r="CC525" s="179"/>
      <c r="CF525" s="179"/>
      <c r="CG525" s="179"/>
      <c r="CJ525" s="179"/>
      <c r="CK525" s="179"/>
      <c r="CN525" s="179"/>
      <c r="CO525" s="179"/>
      <c r="CR525" s="179"/>
      <c r="CS525" s="179"/>
      <c r="CV525" s="179"/>
      <c r="CW525" s="179"/>
      <c r="CX525" s="156"/>
      <c r="CY525" s="156"/>
      <c r="CZ525" s="156"/>
      <c r="DA525" s="156"/>
      <c r="DB525" s="156"/>
      <c r="DC525" s="156"/>
      <c r="DD525" s="156"/>
    </row>
    <row r="526" spans="1:108" s="243" customFormat="1" x14ac:dyDescent="0.2">
      <c r="A526" s="179"/>
      <c r="B526" s="179"/>
      <c r="C526" s="179"/>
      <c r="D526" s="179"/>
      <c r="E526" s="242"/>
      <c r="F526" s="179"/>
      <c r="G526" s="179"/>
      <c r="H526" s="179"/>
      <c r="I526" s="179"/>
      <c r="J526" s="179"/>
      <c r="K526" s="179"/>
      <c r="L526" s="179"/>
      <c r="M526" s="179"/>
      <c r="N526" s="179"/>
      <c r="O526" s="179"/>
      <c r="P526" s="179"/>
      <c r="Q526" s="179"/>
      <c r="R526" s="179"/>
      <c r="S526" s="179"/>
      <c r="T526" s="179"/>
      <c r="U526" s="179"/>
      <c r="V526" s="179"/>
      <c r="W526" s="179"/>
      <c r="X526" s="179"/>
      <c r="Y526" s="179"/>
      <c r="Z526" s="179"/>
      <c r="AB526" s="179"/>
      <c r="AC526" s="179"/>
      <c r="AF526" s="179"/>
      <c r="AG526" s="179"/>
      <c r="AJ526" s="179"/>
      <c r="AK526" s="179"/>
      <c r="AN526" s="179"/>
      <c r="AO526" s="179"/>
      <c r="AR526" s="179"/>
      <c r="AS526" s="179"/>
      <c r="AV526" s="179"/>
      <c r="AW526" s="179"/>
      <c r="AZ526" s="179"/>
      <c r="BA526" s="179"/>
      <c r="BD526" s="179"/>
      <c r="BE526" s="179"/>
      <c r="BH526" s="179"/>
      <c r="BI526" s="179"/>
      <c r="BL526" s="179"/>
      <c r="BM526" s="179"/>
      <c r="BP526" s="179"/>
      <c r="BQ526" s="179"/>
      <c r="BT526" s="179"/>
      <c r="BU526" s="179"/>
      <c r="BX526" s="179"/>
      <c r="BY526" s="179"/>
      <c r="CB526" s="179"/>
      <c r="CC526" s="179"/>
      <c r="CF526" s="179"/>
      <c r="CG526" s="179"/>
      <c r="CJ526" s="179"/>
      <c r="CK526" s="179"/>
      <c r="CN526" s="179"/>
      <c r="CO526" s="179"/>
      <c r="CR526" s="179"/>
      <c r="CS526" s="179"/>
      <c r="CV526" s="179"/>
      <c r="CW526" s="179"/>
      <c r="CX526" s="156"/>
      <c r="CY526" s="156"/>
      <c r="CZ526" s="156"/>
      <c r="DA526" s="156"/>
      <c r="DB526" s="156"/>
      <c r="DC526" s="156"/>
      <c r="DD526" s="156"/>
    </row>
    <row r="527" spans="1:108" s="243" customFormat="1" x14ac:dyDescent="0.2">
      <c r="A527" s="179"/>
      <c r="B527" s="179"/>
      <c r="C527" s="179"/>
      <c r="D527" s="179"/>
      <c r="E527" s="242"/>
      <c r="F527" s="179"/>
      <c r="G527" s="179"/>
      <c r="H527" s="179"/>
      <c r="I527" s="179"/>
      <c r="J527" s="179"/>
      <c r="K527" s="179"/>
      <c r="L527" s="179"/>
      <c r="M527" s="179"/>
      <c r="N527" s="179"/>
      <c r="O527" s="179"/>
      <c r="P527" s="179"/>
      <c r="Q527" s="179"/>
      <c r="R527" s="179"/>
      <c r="S527" s="179"/>
      <c r="T527" s="179"/>
      <c r="U527" s="179"/>
      <c r="V527" s="179"/>
      <c r="W527" s="179"/>
      <c r="X527" s="179"/>
      <c r="Y527" s="179"/>
      <c r="Z527" s="179"/>
      <c r="AB527" s="179"/>
      <c r="AC527" s="179"/>
      <c r="AF527" s="179"/>
      <c r="AG527" s="179"/>
      <c r="AJ527" s="179"/>
      <c r="AK527" s="179"/>
      <c r="AN527" s="179"/>
      <c r="AO527" s="179"/>
      <c r="AR527" s="179"/>
      <c r="AS527" s="179"/>
      <c r="AV527" s="179"/>
      <c r="AW527" s="179"/>
      <c r="AZ527" s="179"/>
      <c r="BA527" s="179"/>
      <c r="BD527" s="179"/>
      <c r="BE527" s="179"/>
      <c r="BH527" s="179"/>
      <c r="BI527" s="179"/>
      <c r="BL527" s="179"/>
      <c r="BM527" s="179"/>
      <c r="BP527" s="179"/>
      <c r="BQ527" s="179"/>
      <c r="BT527" s="179"/>
      <c r="BU527" s="179"/>
      <c r="BX527" s="179"/>
      <c r="BY527" s="179"/>
      <c r="CB527" s="179"/>
      <c r="CC527" s="179"/>
      <c r="CF527" s="179"/>
      <c r="CG527" s="179"/>
      <c r="CJ527" s="179"/>
      <c r="CK527" s="179"/>
      <c r="CN527" s="179"/>
      <c r="CO527" s="179"/>
      <c r="CR527" s="179"/>
      <c r="CS527" s="179"/>
      <c r="CV527" s="179"/>
      <c r="CW527" s="179"/>
      <c r="CX527" s="156"/>
      <c r="CY527" s="156"/>
      <c r="CZ527" s="156"/>
      <c r="DA527" s="156"/>
      <c r="DB527" s="156"/>
      <c r="DC527" s="156"/>
      <c r="DD527" s="156"/>
    </row>
    <row r="528" spans="1:108" s="243" customFormat="1" x14ac:dyDescent="0.2">
      <c r="A528" s="179"/>
      <c r="B528" s="179"/>
      <c r="C528" s="179"/>
      <c r="D528" s="179"/>
      <c r="E528" s="242"/>
      <c r="F528" s="179"/>
      <c r="G528" s="179"/>
      <c r="H528" s="179"/>
      <c r="I528" s="179"/>
      <c r="J528" s="179"/>
      <c r="K528" s="179"/>
      <c r="L528" s="179"/>
      <c r="M528" s="179"/>
      <c r="N528" s="179"/>
      <c r="O528" s="179"/>
      <c r="P528" s="179"/>
      <c r="Q528" s="179"/>
      <c r="R528" s="179"/>
      <c r="S528" s="179"/>
      <c r="T528" s="179"/>
      <c r="U528" s="179"/>
      <c r="V528" s="179"/>
      <c r="W528" s="179"/>
      <c r="X528" s="179"/>
      <c r="Y528" s="179"/>
      <c r="Z528" s="179"/>
      <c r="AB528" s="179"/>
      <c r="AC528" s="179"/>
      <c r="AF528" s="179"/>
      <c r="AG528" s="179"/>
      <c r="AJ528" s="179"/>
      <c r="AK528" s="179"/>
      <c r="AN528" s="179"/>
      <c r="AO528" s="179"/>
      <c r="AR528" s="179"/>
      <c r="AS528" s="179"/>
      <c r="AV528" s="179"/>
      <c r="AW528" s="179"/>
      <c r="AZ528" s="179"/>
      <c r="BA528" s="179"/>
      <c r="BD528" s="179"/>
      <c r="BE528" s="179"/>
      <c r="BH528" s="179"/>
      <c r="BI528" s="179"/>
      <c r="BL528" s="179"/>
      <c r="BM528" s="179"/>
      <c r="BP528" s="179"/>
      <c r="BQ528" s="179"/>
      <c r="BT528" s="179"/>
      <c r="BU528" s="179"/>
      <c r="BX528" s="179"/>
      <c r="BY528" s="179"/>
      <c r="CB528" s="179"/>
      <c r="CC528" s="179"/>
      <c r="CF528" s="179"/>
      <c r="CG528" s="179"/>
      <c r="CJ528" s="179"/>
      <c r="CK528" s="179"/>
      <c r="CN528" s="179"/>
      <c r="CO528" s="179"/>
      <c r="CR528" s="179"/>
      <c r="CS528" s="179"/>
      <c r="CV528" s="179"/>
      <c r="CW528" s="179"/>
      <c r="CX528" s="156"/>
      <c r="CY528" s="156"/>
      <c r="CZ528" s="156"/>
      <c r="DA528" s="156"/>
      <c r="DB528" s="156"/>
      <c r="DC528" s="156"/>
      <c r="DD528" s="156"/>
    </row>
    <row r="529" spans="1:108" s="243" customFormat="1" x14ac:dyDescent="0.2">
      <c r="A529" s="179"/>
      <c r="B529" s="179"/>
      <c r="C529" s="179"/>
      <c r="D529" s="179"/>
      <c r="E529" s="242"/>
      <c r="F529" s="179"/>
      <c r="G529" s="179"/>
      <c r="H529" s="179"/>
      <c r="I529" s="179"/>
      <c r="J529" s="179"/>
      <c r="K529" s="179"/>
      <c r="L529" s="179"/>
      <c r="M529" s="179"/>
      <c r="N529" s="179"/>
      <c r="O529" s="179"/>
      <c r="P529" s="179"/>
      <c r="Q529" s="179"/>
      <c r="R529" s="179"/>
      <c r="S529" s="179"/>
      <c r="T529" s="179"/>
      <c r="U529" s="179"/>
      <c r="V529" s="179"/>
      <c r="W529" s="179"/>
      <c r="X529" s="179"/>
      <c r="Y529" s="179"/>
      <c r="Z529" s="179"/>
      <c r="AB529" s="179"/>
      <c r="AC529" s="179"/>
      <c r="AF529" s="179"/>
      <c r="AG529" s="179"/>
      <c r="AJ529" s="179"/>
      <c r="AK529" s="179"/>
      <c r="AN529" s="179"/>
      <c r="AO529" s="179"/>
      <c r="AR529" s="179"/>
      <c r="AS529" s="179"/>
      <c r="AV529" s="179"/>
      <c r="AW529" s="179"/>
      <c r="AZ529" s="179"/>
      <c r="BA529" s="179"/>
      <c r="BD529" s="179"/>
      <c r="BE529" s="179"/>
      <c r="BH529" s="179"/>
      <c r="BI529" s="179"/>
      <c r="BL529" s="179"/>
      <c r="BM529" s="179"/>
      <c r="BP529" s="179"/>
      <c r="BQ529" s="179"/>
      <c r="BT529" s="179"/>
      <c r="BU529" s="179"/>
      <c r="BX529" s="179"/>
      <c r="BY529" s="179"/>
      <c r="CB529" s="179"/>
      <c r="CC529" s="179"/>
      <c r="CF529" s="179"/>
      <c r="CG529" s="179"/>
      <c r="CJ529" s="179"/>
      <c r="CK529" s="179"/>
      <c r="CN529" s="179"/>
      <c r="CO529" s="179"/>
      <c r="CR529" s="179"/>
      <c r="CS529" s="179"/>
      <c r="CV529" s="179"/>
      <c r="CW529" s="179"/>
      <c r="CX529" s="156"/>
      <c r="CY529" s="156"/>
      <c r="CZ529" s="156"/>
      <c r="DA529" s="156"/>
      <c r="DB529" s="156"/>
      <c r="DC529" s="156"/>
      <c r="DD529" s="156"/>
    </row>
    <row r="530" spans="1:108" s="243" customFormat="1" x14ac:dyDescent="0.2">
      <c r="A530" s="179"/>
      <c r="B530" s="179"/>
      <c r="C530" s="179"/>
      <c r="D530" s="179"/>
      <c r="E530" s="242"/>
      <c r="F530" s="179"/>
      <c r="G530" s="179"/>
      <c r="H530" s="179"/>
      <c r="I530" s="179"/>
      <c r="J530" s="179"/>
      <c r="K530" s="179"/>
      <c r="L530" s="179"/>
      <c r="M530" s="179"/>
      <c r="N530" s="179"/>
      <c r="O530" s="179"/>
      <c r="P530" s="179"/>
      <c r="Q530" s="179"/>
      <c r="R530" s="179"/>
      <c r="S530" s="179"/>
      <c r="T530" s="179"/>
      <c r="U530" s="179"/>
      <c r="V530" s="179"/>
      <c r="W530" s="179"/>
      <c r="X530" s="179"/>
      <c r="Y530" s="179"/>
      <c r="Z530" s="179"/>
      <c r="AB530" s="179"/>
      <c r="AC530" s="179"/>
      <c r="AF530" s="179"/>
      <c r="AG530" s="179"/>
      <c r="AJ530" s="179"/>
      <c r="AK530" s="179"/>
      <c r="AN530" s="179"/>
      <c r="AO530" s="179"/>
      <c r="AR530" s="179"/>
      <c r="AS530" s="179"/>
      <c r="AV530" s="179"/>
      <c r="AW530" s="179"/>
      <c r="AZ530" s="179"/>
      <c r="BA530" s="179"/>
      <c r="BD530" s="179"/>
      <c r="BE530" s="179"/>
      <c r="BH530" s="179"/>
      <c r="BI530" s="179"/>
      <c r="BL530" s="179"/>
      <c r="BM530" s="179"/>
      <c r="BP530" s="179"/>
      <c r="BQ530" s="179"/>
      <c r="BT530" s="179"/>
      <c r="BU530" s="179"/>
      <c r="BX530" s="179"/>
      <c r="BY530" s="179"/>
      <c r="CB530" s="179"/>
      <c r="CC530" s="179"/>
      <c r="CF530" s="179"/>
      <c r="CG530" s="179"/>
      <c r="CJ530" s="179"/>
      <c r="CK530" s="179"/>
      <c r="CN530" s="179"/>
      <c r="CO530" s="179"/>
      <c r="CR530" s="179"/>
      <c r="CS530" s="179"/>
      <c r="CV530" s="179"/>
      <c r="CW530" s="179"/>
      <c r="CX530" s="156"/>
      <c r="CY530" s="156"/>
      <c r="CZ530" s="156"/>
      <c r="DA530" s="156"/>
      <c r="DB530" s="156"/>
      <c r="DC530" s="156"/>
      <c r="DD530" s="156"/>
    </row>
    <row r="531" spans="1:108" s="243" customFormat="1" x14ac:dyDescent="0.2">
      <c r="A531" s="179"/>
      <c r="B531" s="179"/>
      <c r="C531" s="179"/>
      <c r="D531" s="179"/>
      <c r="E531" s="242"/>
      <c r="F531" s="179"/>
      <c r="G531" s="179"/>
      <c r="H531" s="179"/>
      <c r="I531" s="179"/>
      <c r="J531" s="179"/>
      <c r="K531" s="179"/>
      <c r="L531" s="179"/>
      <c r="M531" s="179"/>
      <c r="N531" s="179"/>
      <c r="O531" s="179"/>
      <c r="P531" s="179"/>
      <c r="Q531" s="179"/>
      <c r="R531" s="179"/>
      <c r="S531" s="179"/>
      <c r="T531" s="179"/>
      <c r="U531" s="179"/>
      <c r="V531" s="179"/>
      <c r="W531" s="179"/>
      <c r="X531" s="179"/>
      <c r="Y531" s="179"/>
      <c r="Z531" s="179"/>
      <c r="AB531" s="179"/>
      <c r="AC531" s="179"/>
      <c r="AF531" s="179"/>
      <c r="AG531" s="179"/>
      <c r="AJ531" s="179"/>
      <c r="AK531" s="179"/>
      <c r="AN531" s="179"/>
      <c r="AO531" s="179"/>
      <c r="AR531" s="179"/>
      <c r="AS531" s="179"/>
      <c r="AV531" s="179"/>
      <c r="AW531" s="179"/>
      <c r="AZ531" s="179"/>
      <c r="BA531" s="179"/>
      <c r="BD531" s="179"/>
      <c r="BE531" s="179"/>
      <c r="BH531" s="179"/>
      <c r="BI531" s="179"/>
      <c r="BL531" s="179"/>
      <c r="BM531" s="179"/>
      <c r="BP531" s="179"/>
      <c r="BQ531" s="179"/>
      <c r="BT531" s="179"/>
      <c r="BU531" s="179"/>
      <c r="BX531" s="179"/>
      <c r="BY531" s="179"/>
      <c r="CB531" s="179"/>
      <c r="CC531" s="179"/>
      <c r="CF531" s="179"/>
      <c r="CG531" s="179"/>
      <c r="CJ531" s="179"/>
      <c r="CK531" s="179"/>
      <c r="CN531" s="179"/>
      <c r="CO531" s="179"/>
      <c r="CR531" s="179"/>
      <c r="CS531" s="179"/>
      <c r="CV531" s="179"/>
      <c r="CW531" s="179"/>
      <c r="CX531" s="156"/>
      <c r="CY531" s="156"/>
      <c r="CZ531" s="156"/>
      <c r="DA531" s="156"/>
      <c r="DB531" s="156"/>
      <c r="DC531" s="156"/>
      <c r="DD531" s="156"/>
    </row>
    <row r="532" spans="1:108" s="243" customFormat="1" x14ac:dyDescent="0.2">
      <c r="A532" s="179"/>
      <c r="B532" s="179"/>
      <c r="C532" s="179"/>
      <c r="D532" s="179"/>
      <c r="E532" s="242"/>
      <c r="F532" s="179"/>
      <c r="G532" s="179"/>
      <c r="H532" s="179"/>
      <c r="I532" s="179"/>
      <c r="J532" s="179"/>
      <c r="K532" s="179"/>
      <c r="L532" s="179"/>
      <c r="M532" s="179"/>
      <c r="N532" s="179"/>
      <c r="O532" s="179"/>
      <c r="P532" s="179"/>
      <c r="Q532" s="179"/>
      <c r="R532" s="179"/>
      <c r="S532" s="179"/>
      <c r="T532" s="179"/>
      <c r="U532" s="179"/>
      <c r="V532" s="179"/>
      <c r="W532" s="179"/>
      <c r="X532" s="179"/>
      <c r="Y532" s="179"/>
      <c r="Z532" s="179"/>
      <c r="AB532" s="179"/>
      <c r="AC532" s="179"/>
      <c r="AF532" s="179"/>
      <c r="AG532" s="179"/>
      <c r="AJ532" s="179"/>
      <c r="AK532" s="179"/>
      <c r="AN532" s="179"/>
      <c r="AO532" s="179"/>
      <c r="AR532" s="179"/>
      <c r="AS532" s="179"/>
      <c r="AV532" s="179"/>
      <c r="AW532" s="179"/>
      <c r="AZ532" s="179"/>
      <c r="BA532" s="179"/>
      <c r="BD532" s="179"/>
      <c r="BE532" s="179"/>
      <c r="BH532" s="179"/>
      <c r="BI532" s="179"/>
      <c r="BL532" s="179"/>
      <c r="BM532" s="179"/>
      <c r="BP532" s="179"/>
      <c r="BQ532" s="179"/>
      <c r="BT532" s="179"/>
      <c r="BU532" s="179"/>
      <c r="BX532" s="179"/>
      <c r="BY532" s="179"/>
      <c r="CB532" s="179"/>
      <c r="CC532" s="179"/>
      <c r="CF532" s="179"/>
      <c r="CG532" s="179"/>
      <c r="CJ532" s="179"/>
      <c r="CK532" s="179"/>
      <c r="CN532" s="179"/>
      <c r="CO532" s="179"/>
      <c r="CR532" s="179"/>
      <c r="CS532" s="179"/>
      <c r="CV532" s="179"/>
      <c r="CW532" s="179"/>
      <c r="CX532" s="156"/>
      <c r="CY532" s="156"/>
      <c r="CZ532" s="156"/>
      <c r="DA532" s="156"/>
      <c r="DB532" s="156"/>
      <c r="DC532" s="156"/>
      <c r="DD532" s="156"/>
    </row>
    <row r="533" spans="1:108" s="243" customFormat="1" x14ac:dyDescent="0.2">
      <c r="A533" s="179"/>
      <c r="B533" s="179"/>
      <c r="C533" s="179"/>
      <c r="D533" s="179"/>
      <c r="E533" s="242"/>
      <c r="F533" s="179"/>
      <c r="G533" s="179"/>
      <c r="H533" s="179"/>
      <c r="I533" s="179"/>
      <c r="J533" s="179"/>
      <c r="K533" s="179"/>
      <c r="L533" s="179"/>
      <c r="M533" s="179"/>
      <c r="N533" s="179"/>
      <c r="O533" s="179"/>
      <c r="P533" s="179"/>
      <c r="Q533" s="179"/>
      <c r="R533" s="179"/>
      <c r="S533" s="179"/>
      <c r="T533" s="179"/>
      <c r="U533" s="179"/>
      <c r="V533" s="179"/>
      <c r="W533" s="179"/>
      <c r="X533" s="179"/>
      <c r="Y533" s="179"/>
      <c r="Z533" s="179"/>
      <c r="AB533" s="179"/>
      <c r="AC533" s="179"/>
      <c r="AF533" s="179"/>
      <c r="AG533" s="179"/>
      <c r="AJ533" s="179"/>
      <c r="AK533" s="179"/>
      <c r="AN533" s="179"/>
      <c r="AO533" s="179"/>
      <c r="AR533" s="179"/>
      <c r="AS533" s="179"/>
      <c r="AV533" s="179"/>
      <c r="AW533" s="179"/>
      <c r="AZ533" s="179"/>
      <c r="BA533" s="179"/>
      <c r="BD533" s="179"/>
      <c r="BE533" s="179"/>
      <c r="BH533" s="179"/>
      <c r="BI533" s="179"/>
      <c r="BL533" s="179"/>
      <c r="BM533" s="179"/>
      <c r="BP533" s="179"/>
      <c r="BQ533" s="179"/>
      <c r="BT533" s="179"/>
      <c r="BU533" s="179"/>
      <c r="BX533" s="179"/>
      <c r="BY533" s="179"/>
      <c r="CB533" s="179"/>
      <c r="CC533" s="179"/>
      <c r="CF533" s="179"/>
      <c r="CG533" s="179"/>
      <c r="CJ533" s="179"/>
      <c r="CK533" s="179"/>
      <c r="CN533" s="179"/>
      <c r="CO533" s="179"/>
      <c r="CR533" s="179"/>
      <c r="CS533" s="179"/>
      <c r="CV533" s="179"/>
      <c r="CW533" s="179"/>
      <c r="CX533" s="156"/>
      <c r="CY533" s="156"/>
      <c r="CZ533" s="156"/>
      <c r="DA533" s="156"/>
      <c r="DB533" s="156"/>
      <c r="DC533" s="156"/>
      <c r="DD533" s="156"/>
    </row>
    <row r="534" spans="1:108" s="243" customFormat="1" x14ac:dyDescent="0.2">
      <c r="A534" s="179"/>
      <c r="B534" s="179"/>
      <c r="C534" s="179"/>
      <c r="D534" s="179"/>
      <c r="E534" s="242"/>
      <c r="F534" s="179"/>
      <c r="G534" s="179"/>
      <c r="H534" s="179"/>
      <c r="I534" s="179"/>
      <c r="J534" s="179"/>
      <c r="K534" s="179"/>
      <c r="L534" s="179"/>
      <c r="M534" s="179"/>
      <c r="N534" s="179"/>
      <c r="O534" s="179"/>
      <c r="P534" s="179"/>
      <c r="Q534" s="179"/>
      <c r="R534" s="179"/>
      <c r="S534" s="179"/>
      <c r="T534" s="179"/>
      <c r="U534" s="179"/>
      <c r="V534" s="179"/>
      <c r="W534" s="179"/>
      <c r="X534" s="179"/>
      <c r="Y534" s="179"/>
      <c r="Z534" s="179"/>
      <c r="AB534" s="179"/>
      <c r="AC534" s="179"/>
      <c r="AF534" s="179"/>
      <c r="AG534" s="179"/>
      <c r="AJ534" s="179"/>
      <c r="AK534" s="179"/>
      <c r="AN534" s="179"/>
      <c r="AO534" s="179"/>
      <c r="AR534" s="179"/>
      <c r="AS534" s="179"/>
      <c r="AV534" s="179"/>
      <c r="AW534" s="179"/>
      <c r="AZ534" s="179"/>
      <c r="BA534" s="179"/>
      <c r="BD534" s="179"/>
      <c r="BE534" s="179"/>
      <c r="BH534" s="179"/>
      <c r="BI534" s="179"/>
      <c r="BL534" s="179"/>
      <c r="BM534" s="179"/>
      <c r="BP534" s="179"/>
      <c r="BQ534" s="179"/>
      <c r="BT534" s="179"/>
      <c r="BU534" s="179"/>
      <c r="BX534" s="179"/>
      <c r="BY534" s="179"/>
      <c r="CB534" s="179"/>
      <c r="CC534" s="179"/>
      <c r="CF534" s="179"/>
      <c r="CG534" s="179"/>
      <c r="CJ534" s="179"/>
      <c r="CK534" s="179"/>
      <c r="CN534" s="179"/>
      <c r="CO534" s="179"/>
      <c r="CR534" s="179"/>
      <c r="CS534" s="179"/>
      <c r="CV534" s="179"/>
      <c r="CW534" s="179"/>
      <c r="CX534" s="156"/>
      <c r="CY534" s="156"/>
      <c r="CZ534" s="156"/>
      <c r="DA534" s="156"/>
      <c r="DB534" s="156"/>
      <c r="DC534" s="156"/>
      <c r="DD534" s="156"/>
    </row>
    <row r="535" spans="1:108" s="243" customFormat="1" x14ac:dyDescent="0.2">
      <c r="A535" s="179"/>
      <c r="B535" s="179"/>
      <c r="C535" s="179"/>
      <c r="D535" s="179"/>
      <c r="E535" s="242"/>
      <c r="F535" s="179"/>
      <c r="G535" s="179"/>
      <c r="H535" s="179"/>
      <c r="I535" s="179"/>
      <c r="J535" s="179"/>
      <c r="K535" s="179"/>
      <c r="L535" s="179"/>
      <c r="M535" s="179"/>
      <c r="N535" s="179"/>
      <c r="O535" s="179"/>
      <c r="P535" s="179"/>
      <c r="Q535" s="179"/>
      <c r="R535" s="179"/>
      <c r="S535" s="179"/>
      <c r="T535" s="179"/>
      <c r="U535" s="179"/>
      <c r="V535" s="179"/>
      <c r="W535" s="179"/>
      <c r="X535" s="179"/>
      <c r="Y535" s="179"/>
      <c r="Z535" s="179"/>
      <c r="AB535" s="179"/>
      <c r="AC535" s="179"/>
      <c r="AF535" s="179"/>
      <c r="AG535" s="179"/>
      <c r="AJ535" s="179"/>
      <c r="AK535" s="179"/>
      <c r="AN535" s="179"/>
      <c r="AO535" s="179"/>
      <c r="AR535" s="179"/>
      <c r="AS535" s="179"/>
      <c r="AV535" s="179"/>
      <c r="AW535" s="179"/>
      <c r="AZ535" s="179"/>
      <c r="BA535" s="179"/>
      <c r="BD535" s="179"/>
      <c r="BE535" s="179"/>
      <c r="BH535" s="179"/>
      <c r="BI535" s="179"/>
      <c r="BL535" s="179"/>
      <c r="BM535" s="179"/>
      <c r="BP535" s="179"/>
      <c r="BQ535" s="179"/>
      <c r="BT535" s="179"/>
      <c r="BU535" s="179"/>
      <c r="BX535" s="179"/>
      <c r="BY535" s="179"/>
      <c r="CB535" s="179"/>
      <c r="CC535" s="179"/>
      <c r="CF535" s="179"/>
      <c r="CG535" s="179"/>
      <c r="CJ535" s="179"/>
      <c r="CK535" s="179"/>
      <c r="CN535" s="179"/>
      <c r="CO535" s="179"/>
      <c r="CR535" s="179"/>
      <c r="CS535" s="179"/>
      <c r="CV535" s="179"/>
      <c r="CW535" s="179"/>
      <c r="CX535" s="156"/>
      <c r="CY535" s="156"/>
      <c r="CZ535" s="156"/>
      <c r="DA535" s="156"/>
      <c r="DB535" s="156"/>
      <c r="DC535" s="156"/>
      <c r="DD535" s="156"/>
    </row>
    <row r="536" spans="1:108" s="243" customFormat="1" x14ac:dyDescent="0.2">
      <c r="A536" s="179"/>
      <c r="B536" s="179"/>
      <c r="C536" s="179"/>
      <c r="D536" s="179"/>
      <c r="E536" s="242"/>
      <c r="F536" s="179"/>
      <c r="G536" s="179"/>
      <c r="H536" s="179"/>
      <c r="I536" s="179"/>
      <c r="J536" s="179"/>
      <c r="K536" s="179"/>
      <c r="L536" s="179"/>
      <c r="M536" s="179"/>
      <c r="N536" s="179"/>
      <c r="O536" s="179"/>
      <c r="P536" s="179"/>
      <c r="Q536" s="179"/>
      <c r="R536" s="179"/>
      <c r="S536" s="179"/>
      <c r="T536" s="179"/>
      <c r="U536" s="179"/>
      <c r="V536" s="179"/>
      <c r="W536" s="179"/>
      <c r="X536" s="179"/>
      <c r="Y536" s="179"/>
      <c r="Z536" s="179"/>
      <c r="AB536" s="179"/>
      <c r="AC536" s="179"/>
      <c r="AF536" s="179"/>
      <c r="AG536" s="179"/>
      <c r="AJ536" s="179"/>
      <c r="AK536" s="179"/>
      <c r="AN536" s="179"/>
      <c r="AO536" s="179"/>
      <c r="AR536" s="179"/>
      <c r="AS536" s="179"/>
      <c r="AV536" s="179"/>
      <c r="AW536" s="179"/>
      <c r="AZ536" s="179"/>
      <c r="BA536" s="179"/>
      <c r="BD536" s="179"/>
      <c r="BE536" s="179"/>
      <c r="BH536" s="179"/>
      <c r="BI536" s="179"/>
      <c r="BL536" s="179"/>
      <c r="BM536" s="179"/>
      <c r="BP536" s="179"/>
      <c r="BQ536" s="179"/>
      <c r="BT536" s="179"/>
      <c r="BU536" s="179"/>
      <c r="BX536" s="179"/>
      <c r="BY536" s="179"/>
      <c r="CB536" s="179"/>
      <c r="CC536" s="179"/>
      <c r="CF536" s="179"/>
      <c r="CG536" s="179"/>
      <c r="CJ536" s="179"/>
      <c r="CK536" s="179"/>
      <c r="CN536" s="179"/>
      <c r="CO536" s="179"/>
      <c r="CR536" s="179"/>
      <c r="CS536" s="179"/>
      <c r="CV536" s="179"/>
      <c r="CW536" s="179"/>
      <c r="CX536" s="156"/>
      <c r="CY536" s="156"/>
      <c r="CZ536" s="156"/>
      <c r="DA536" s="156"/>
      <c r="DB536" s="156"/>
      <c r="DC536" s="156"/>
      <c r="DD536" s="156"/>
    </row>
    <row r="537" spans="1:108" s="243" customFormat="1" x14ac:dyDescent="0.2">
      <c r="A537" s="179"/>
      <c r="B537" s="179"/>
      <c r="C537" s="179"/>
      <c r="D537" s="179"/>
      <c r="E537" s="242"/>
      <c r="F537" s="179"/>
      <c r="G537" s="179"/>
      <c r="H537" s="179"/>
      <c r="I537" s="179"/>
      <c r="J537" s="179"/>
      <c r="K537" s="179"/>
      <c r="L537" s="179"/>
      <c r="M537" s="179"/>
      <c r="N537" s="179"/>
      <c r="O537" s="179"/>
      <c r="P537" s="179"/>
      <c r="Q537" s="179"/>
      <c r="R537" s="179"/>
      <c r="S537" s="179"/>
      <c r="T537" s="179"/>
      <c r="U537" s="179"/>
      <c r="V537" s="179"/>
      <c r="W537" s="179"/>
      <c r="X537" s="179"/>
      <c r="Y537" s="179"/>
      <c r="Z537" s="179"/>
      <c r="AB537" s="179"/>
      <c r="AC537" s="179"/>
      <c r="AF537" s="179"/>
      <c r="AG537" s="179"/>
      <c r="AJ537" s="179"/>
      <c r="AK537" s="179"/>
      <c r="AN537" s="179"/>
      <c r="AO537" s="179"/>
      <c r="AR537" s="179"/>
      <c r="AS537" s="179"/>
      <c r="AV537" s="179"/>
      <c r="AW537" s="179"/>
      <c r="AZ537" s="179"/>
      <c r="BA537" s="179"/>
      <c r="BD537" s="179"/>
      <c r="BE537" s="179"/>
      <c r="BH537" s="179"/>
      <c r="BI537" s="179"/>
      <c r="BL537" s="179"/>
      <c r="BM537" s="179"/>
      <c r="BP537" s="179"/>
      <c r="BQ537" s="179"/>
      <c r="BT537" s="179"/>
      <c r="BU537" s="179"/>
      <c r="BX537" s="179"/>
      <c r="BY537" s="179"/>
      <c r="CB537" s="179"/>
      <c r="CC537" s="179"/>
      <c r="CF537" s="179"/>
      <c r="CG537" s="179"/>
      <c r="CJ537" s="179"/>
      <c r="CK537" s="179"/>
      <c r="CN537" s="179"/>
      <c r="CO537" s="179"/>
      <c r="CR537" s="179"/>
      <c r="CS537" s="179"/>
      <c r="CV537" s="179"/>
      <c r="CW537" s="179"/>
      <c r="CX537" s="156"/>
      <c r="CY537" s="156"/>
      <c r="CZ537" s="156"/>
      <c r="DA537" s="156"/>
      <c r="DB537" s="156"/>
      <c r="DC537" s="156"/>
      <c r="DD537" s="156"/>
    </row>
    <row r="538" spans="1:108" s="243" customFormat="1" x14ac:dyDescent="0.2">
      <c r="A538" s="179"/>
      <c r="B538" s="179"/>
      <c r="C538" s="179"/>
      <c r="D538" s="179"/>
      <c r="E538" s="242"/>
      <c r="F538" s="179"/>
      <c r="G538" s="179"/>
      <c r="H538" s="179"/>
      <c r="I538" s="179"/>
      <c r="J538" s="179"/>
      <c r="K538" s="179"/>
      <c r="L538" s="179"/>
      <c r="M538" s="179"/>
      <c r="N538" s="179"/>
      <c r="O538" s="179"/>
      <c r="P538" s="179"/>
      <c r="Q538" s="179"/>
      <c r="R538" s="179"/>
      <c r="S538" s="179"/>
      <c r="T538" s="179"/>
      <c r="U538" s="179"/>
      <c r="V538" s="179"/>
      <c r="W538" s="179"/>
      <c r="X538" s="179"/>
      <c r="Y538" s="179"/>
      <c r="Z538" s="179"/>
      <c r="AB538" s="179"/>
      <c r="AC538" s="179"/>
      <c r="AF538" s="179"/>
      <c r="AG538" s="179"/>
      <c r="AJ538" s="179"/>
      <c r="AK538" s="179"/>
      <c r="AN538" s="179"/>
      <c r="AO538" s="179"/>
      <c r="AR538" s="179"/>
      <c r="AS538" s="179"/>
      <c r="AV538" s="179"/>
      <c r="AW538" s="179"/>
      <c r="AZ538" s="179"/>
      <c r="BA538" s="179"/>
      <c r="BD538" s="179"/>
      <c r="BE538" s="179"/>
      <c r="BH538" s="179"/>
      <c r="BI538" s="179"/>
      <c r="BL538" s="179"/>
      <c r="BM538" s="179"/>
      <c r="BP538" s="179"/>
      <c r="BQ538" s="179"/>
      <c r="BT538" s="179"/>
      <c r="BU538" s="179"/>
      <c r="BX538" s="179"/>
      <c r="BY538" s="179"/>
      <c r="CB538" s="179"/>
      <c r="CC538" s="179"/>
      <c r="CF538" s="179"/>
      <c r="CG538" s="179"/>
      <c r="CJ538" s="179"/>
      <c r="CK538" s="179"/>
      <c r="CN538" s="179"/>
      <c r="CO538" s="179"/>
      <c r="CR538" s="179"/>
      <c r="CS538" s="179"/>
      <c r="CV538" s="179"/>
      <c r="CW538" s="179"/>
      <c r="CX538" s="156"/>
      <c r="CY538" s="156"/>
      <c r="CZ538" s="156"/>
      <c r="DA538" s="156"/>
      <c r="DB538" s="156"/>
      <c r="DC538" s="156"/>
      <c r="DD538" s="156"/>
    </row>
    <row r="539" spans="1:108" s="243" customFormat="1" x14ac:dyDescent="0.2">
      <c r="A539" s="179"/>
      <c r="B539" s="179"/>
      <c r="C539" s="179"/>
      <c r="D539" s="179"/>
      <c r="E539" s="242"/>
      <c r="F539" s="179"/>
      <c r="G539" s="179"/>
      <c r="H539" s="179"/>
      <c r="I539" s="179"/>
      <c r="J539" s="179"/>
      <c r="K539" s="179"/>
      <c r="L539" s="179"/>
      <c r="M539" s="179"/>
      <c r="N539" s="179"/>
      <c r="O539" s="179"/>
      <c r="P539" s="179"/>
      <c r="Q539" s="179"/>
      <c r="R539" s="179"/>
      <c r="S539" s="179"/>
      <c r="T539" s="179"/>
      <c r="U539" s="179"/>
      <c r="V539" s="179"/>
      <c r="W539" s="179"/>
      <c r="X539" s="179"/>
      <c r="Y539" s="179"/>
      <c r="Z539" s="179"/>
      <c r="AB539" s="179"/>
      <c r="AC539" s="179"/>
      <c r="AF539" s="179"/>
      <c r="AG539" s="179"/>
      <c r="AJ539" s="179"/>
      <c r="AK539" s="179"/>
      <c r="AN539" s="179"/>
      <c r="AO539" s="179"/>
      <c r="AR539" s="179"/>
      <c r="AS539" s="179"/>
      <c r="AV539" s="179"/>
      <c r="AW539" s="179"/>
      <c r="AZ539" s="179"/>
      <c r="BA539" s="179"/>
      <c r="BD539" s="179"/>
      <c r="BE539" s="179"/>
      <c r="BH539" s="179"/>
      <c r="BI539" s="179"/>
      <c r="BL539" s="179"/>
      <c r="BM539" s="179"/>
      <c r="BP539" s="179"/>
      <c r="BQ539" s="179"/>
      <c r="BT539" s="179"/>
      <c r="BU539" s="179"/>
      <c r="BX539" s="179"/>
      <c r="BY539" s="179"/>
      <c r="CB539" s="179"/>
      <c r="CC539" s="179"/>
      <c r="CF539" s="179"/>
      <c r="CG539" s="179"/>
      <c r="CJ539" s="179"/>
      <c r="CK539" s="179"/>
      <c r="CN539" s="179"/>
      <c r="CO539" s="179"/>
      <c r="CR539" s="179"/>
      <c r="CS539" s="179"/>
      <c r="CV539" s="179"/>
      <c r="CW539" s="179"/>
      <c r="CX539" s="156"/>
      <c r="CY539" s="156"/>
      <c r="CZ539" s="156"/>
      <c r="DA539" s="156"/>
      <c r="DB539" s="156"/>
      <c r="DC539" s="156"/>
      <c r="DD539" s="156"/>
    </row>
    <row r="540" spans="1:108" s="243" customFormat="1" x14ac:dyDescent="0.2">
      <c r="A540" s="179"/>
      <c r="B540" s="179"/>
      <c r="C540" s="179"/>
      <c r="D540" s="179"/>
      <c r="E540" s="242"/>
      <c r="F540" s="179"/>
      <c r="G540" s="179"/>
      <c r="H540" s="179"/>
      <c r="I540" s="179"/>
      <c r="J540" s="179"/>
      <c r="K540" s="179"/>
      <c r="L540" s="179"/>
      <c r="M540" s="179"/>
      <c r="N540" s="179"/>
      <c r="O540" s="179"/>
      <c r="P540" s="179"/>
      <c r="Q540" s="179"/>
      <c r="R540" s="179"/>
      <c r="S540" s="179"/>
      <c r="T540" s="179"/>
      <c r="U540" s="179"/>
      <c r="V540" s="179"/>
      <c r="W540" s="179"/>
      <c r="X540" s="179"/>
      <c r="Y540" s="179"/>
      <c r="Z540" s="179"/>
      <c r="AB540" s="179"/>
      <c r="AC540" s="179"/>
      <c r="AF540" s="179"/>
      <c r="AG540" s="179"/>
      <c r="AJ540" s="179"/>
      <c r="AK540" s="179"/>
      <c r="AN540" s="179"/>
      <c r="AO540" s="179"/>
      <c r="AR540" s="179"/>
      <c r="AS540" s="179"/>
      <c r="AV540" s="179"/>
      <c r="AW540" s="179"/>
      <c r="AZ540" s="179"/>
      <c r="BA540" s="179"/>
      <c r="BD540" s="179"/>
      <c r="BE540" s="179"/>
      <c r="BH540" s="179"/>
      <c r="BI540" s="179"/>
      <c r="BL540" s="179"/>
      <c r="BM540" s="179"/>
      <c r="BP540" s="179"/>
      <c r="BQ540" s="179"/>
      <c r="BT540" s="179"/>
      <c r="BU540" s="179"/>
      <c r="BX540" s="179"/>
      <c r="BY540" s="179"/>
      <c r="CB540" s="179"/>
      <c r="CC540" s="179"/>
      <c r="CF540" s="179"/>
      <c r="CG540" s="179"/>
      <c r="CJ540" s="179"/>
      <c r="CK540" s="179"/>
      <c r="CN540" s="179"/>
      <c r="CO540" s="179"/>
      <c r="CR540" s="179"/>
      <c r="CS540" s="179"/>
      <c r="CV540" s="179"/>
      <c r="CW540" s="179"/>
      <c r="CX540" s="156"/>
      <c r="CY540" s="156"/>
      <c r="CZ540" s="156"/>
      <c r="DA540" s="156"/>
      <c r="DB540" s="156"/>
      <c r="DC540" s="156"/>
      <c r="DD540" s="156"/>
    </row>
    <row r="541" spans="1:108" s="243" customFormat="1" x14ac:dyDescent="0.2">
      <c r="A541" s="179"/>
      <c r="B541" s="179"/>
      <c r="C541" s="179"/>
      <c r="D541" s="179"/>
      <c r="E541" s="242"/>
      <c r="F541" s="179"/>
      <c r="G541" s="179"/>
      <c r="H541" s="179"/>
      <c r="I541" s="179"/>
      <c r="J541" s="179"/>
      <c r="K541" s="179"/>
      <c r="L541" s="179"/>
      <c r="M541" s="179"/>
      <c r="N541" s="179"/>
      <c r="O541" s="179"/>
      <c r="P541" s="179"/>
      <c r="Q541" s="179"/>
      <c r="R541" s="179"/>
      <c r="S541" s="179"/>
      <c r="T541" s="179"/>
      <c r="U541" s="179"/>
      <c r="V541" s="179"/>
      <c r="W541" s="179"/>
      <c r="X541" s="179"/>
      <c r="Y541" s="179"/>
      <c r="Z541" s="179"/>
      <c r="AB541" s="179"/>
      <c r="AC541" s="179"/>
      <c r="AF541" s="179"/>
      <c r="AG541" s="179"/>
      <c r="AJ541" s="179"/>
      <c r="AK541" s="179"/>
      <c r="AN541" s="179"/>
      <c r="AO541" s="179"/>
      <c r="AR541" s="179"/>
      <c r="AS541" s="179"/>
      <c r="AV541" s="179"/>
      <c r="AW541" s="179"/>
      <c r="AZ541" s="179"/>
      <c r="BA541" s="179"/>
      <c r="BD541" s="179"/>
      <c r="BE541" s="179"/>
      <c r="BH541" s="179"/>
      <c r="BI541" s="179"/>
      <c r="BL541" s="179"/>
      <c r="BM541" s="179"/>
      <c r="BP541" s="179"/>
      <c r="BQ541" s="179"/>
      <c r="BT541" s="179"/>
      <c r="BU541" s="179"/>
      <c r="BX541" s="179"/>
      <c r="BY541" s="179"/>
      <c r="CB541" s="179"/>
      <c r="CC541" s="179"/>
      <c r="CF541" s="179"/>
      <c r="CG541" s="179"/>
      <c r="CJ541" s="179"/>
      <c r="CK541" s="179"/>
      <c r="CN541" s="179"/>
      <c r="CO541" s="179"/>
      <c r="CR541" s="179"/>
      <c r="CS541" s="179"/>
      <c r="CV541" s="179"/>
      <c r="CW541" s="179"/>
      <c r="CX541" s="156"/>
      <c r="CY541" s="156"/>
      <c r="CZ541" s="156"/>
      <c r="DA541" s="156"/>
      <c r="DB541" s="156"/>
      <c r="DC541" s="156"/>
      <c r="DD541" s="156"/>
    </row>
    <row r="542" spans="1:108" s="243" customFormat="1" x14ac:dyDescent="0.2">
      <c r="A542" s="179"/>
      <c r="B542" s="179"/>
      <c r="C542" s="179"/>
      <c r="D542" s="179"/>
      <c r="E542" s="242"/>
      <c r="F542" s="179"/>
      <c r="G542" s="179"/>
      <c r="H542" s="179"/>
      <c r="I542" s="179"/>
      <c r="J542" s="179"/>
      <c r="K542" s="179"/>
      <c r="L542" s="179"/>
      <c r="M542" s="179"/>
      <c r="N542" s="179"/>
      <c r="O542" s="179"/>
      <c r="P542" s="179"/>
      <c r="Q542" s="179"/>
      <c r="R542" s="179"/>
      <c r="S542" s="179"/>
      <c r="T542" s="179"/>
      <c r="U542" s="179"/>
      <c r="V542" s="179"/>
      <c r="W542" s="179"/>
      <c r="X542" s="179"/>
      <c r="Y542" s="179"/>
      <c r="Z542" s="179"/>
      <c r="AB542" s="179"/>
      <c r="AC542" s="179"/>
      <c r="AF542" s="179"/>
      <c r="AG542" s="179"/>
      <c r="AJ542" s="179"/>
      <c r="AK542" s="179"/>
      <c r="AN542" s="179"/>
      <c r="AO542" s="179"/>
      <c r="AR542" s="179"/>
      <c r="AS542" s="179"/>
      <c r="AV542" s="179"/>
      <c r="AW542" s="179"/>
      <c r="AZ542" s="179"/>
      <c r="BA542" s="179"/>
      <c r="BD542" s="179"/>
      <c r="BE542" s="179"/>
      <c r="BH542" s="179"/>
      <c r="BI542" s="179"/>
      <c r="BL542" s="179"/>
      <c r="BM542" s="179"/>
      <c r="BP542" s="179"/>
      <c r="BQ542" s="179"/>
      <c r="BT542" s="179"/>
      <c r="BU542" s="179"/>
      <c r="BX542" s="179"/>
      <c r="BY542" s="179"/>
      <c r="CB542" s="179"/>
      <c r="CC542" s="179"/>
      <c r="CF542" s="179"/>
      <c r="CG542" s="179"/>
      <c r="CJ542" s="179"/>
      <c r="CK542" s="179"/>
      <c r="CN542" s="179"/>
      <c r="CO542" s="179"/>
      <c r="CR542" s="179"/>
      <c r="CS542" s="179"/>
      <c r="CV542" s="179"/>
      <c r="CW542" s="179"/>
      <c r="CX542" s="156"/>
      <c r="CY542" s="156"/>
      <c r="CZ542" s="156"/>
      <c r="DA542" s="156"/>
      <c r="DB542" s="156"/>
      <c r="DC542" s="156"/>
      <c r="DD542" s="156"/>
    </row>
    <row r="543" spans="1:108" s="243" customFormat="1" x14ac:dyDescent="0.2">
      <c r="A543" s="179"/>
      <c r="B543" s="179"/>
      <c r="C543" s="179"/>
      <c r="D543" s="179"/>
      <c r="E543" s="242"/>
      <c r="F543" s="179"/>
      <c r="G543" s="179"/>
      <c r="H543" s="179"/>
      <c r="I543" s="179"/>
      <c r="J543" s="179"/>
      <c r="K543" s="179"/>
      <c r="L543" s="179"/>
      <c r="M543" s="179"/>
      <c r="N543" s="179"/>
      <c r="O543" s="179"/>
      <c r="P543" s="179"/>
      <c r="Q543" s="179"/>
      <c r="R543" s="179"/>
      <c r="S543" s="179"/>
      <c r="T543" s="179"/>
      <c r="U543" s="179"/>
      <c r="V543" s="179"/>
      <c r="W543" s="179"/>
      <c r="X543" s="179"/>
      <c r="Y543" s="179"/>
      <c r="Z543" s="179"/>
      <c r="AB543" s="179"/>
      <c r="AC543" s="179"/>
      <c r="AF543" s="179"/>
      <c r="AG543" s="179"/>
      <c r="AJ543" s="179"/>
      <c r="AK543" s="179"/>
      <c r="AN543" s="179"/>
      <c r="AO543" s="179"/>
      <c r="AR543" s="179"/>
      <c r="AS543" s="179"/>
      <c r="AV543" s="179"/>
      <c r="AW543" s="179"/>
      <c r="AZ543" s="179"/>
      <c r="BA543" s="179"/>
      <c r="BD543" s="179"/>
      <c r="BE543" s="179"/>
      <c r="BH543" s="179"/>
      <c r="BI543" s="179"/>
      <c r="BL543" s="179"/>
      <c r="BM543" s="179"/>
      <c r="BP543" s="179"/>
      <c r="BQ543" s="179"/>
      <c r="BT543" s="179"/>
      <c r="BU543" s="179"/>
      <c r="BX543" s="179"/>
      <c r="BY543" s="179"/>
      <c r="CB543" s="179"/>
      <c r="CC543" s="179"/>
      <c r="CF543" s="179"/>
      <c r="CG543" s="179"/>
      <c r="CJ543" s="179"/>
      <c r="CK543" s="179"/>
      <c r="CN543" s="179"/>
      <c r="CO543" s="179"/>
      <c r="CR543" s="179"/>
      <c r="CS543" s="179"/>
      <c r="CV543" s="179"/>
      <c r="CW543" s="179"/>
      <c r="CX543" s="156"/>
      <c r="CY543" s="156"/>
      <c r="CZ543" s="156"/>
      <c r="DA543" s="156"/>
      <c r="DB543" s="156"/>
      <c r="DC543" s="156"/>
      <c r="DD543" s="156"/>
    </row>
    <row r="544" spans="1:108" s="243" customFormat="1" x14ac:dyDescent="0.2">
      <c r="A544" s="179"/>
      <c r="B544" s="179"/>
      <c r="C544" s="179"/>
      <c r="D544" s="179"/>
      <c r="E544" s="242"/>
      <c r="F544" s="179"/>
      <c r="G544" s="179"/>
      <c r="H544" s="179"/>
      <c r="I544" s="179"/>
      <c r="J544" s="179"/>
      <c r="K544" s="179"/>
      <c r="L544" s="179"/>
      <c r="M544" s="179"/>
      <c r="N544" s="179"/>
      <c r="O544" s="179"/>
      <c r="P544" s="179"/>
      <c r="Q544" s="179"/>
      <c r="R544" s="179"/>
      <c r="S544" s="179"/>
      <c r="T544" s="179"/>
      <c r="U544" s="179"/>
      <c r="V544" s="179"/>
      <c r="W544" s="179"/>
      <c r="X544" s="179"/>
      <c r="Y544" s="179"/>
      <c r="Z544" s="179"/>
      <c r="AB544" s="179"/>
      <c r="AC544" s="179"/>
      <c r="AF544" s="179"/>
      <c r="AG544" s="179"/>
      <c r="AJ544" s="179"/>
      <c r="AK544" s="179"/>
      <c r="AN544" s="179"/>
      <c r="AO544" s="179"/>
      <c r="AR544" s="179"/>
      <c r="AS544" s="179"/>
      <c r="AV544" s="179"/>
      <c r="AW544" s="179"/>
      <c r="AZ544" s="179"/>
      <c r="BA544" s="179"/>
      <c r="BD544" s="179"/>
      <c r="BE544" s="179"/>
      <c r="BH544" s="179"/>
      <c r="BI544" s="179"/>
      <c r="BL544" s="179"/>
      <c r="BM544" s="179"/>
      <c r="BP544" s="179"/>
      <c r="BQ544" s="179"/>
      <c r="BT544" s="179"/>
      <c r="BU544" s="179"/>
      <c r="BX544" s="179"/>
      <c r="BY544" s="179"/>
      <c r="CB544" s="179"/>
      <c r="CC544" s="179"/>
      <c r="CF544" s="179"/>
      <c r="CG544" s="179"/>
      <c r="CJ544" s="179"/>
      <c r="CK544" s="179"/>
      <c r="CN544" s="179"/>
      <c r="CO544" s="179"/>
      <c r="CR544" s="179"/>
      <c r="CS544" s="179"/>
      <c r="CV544" s="179"/>
      <c r="CW544" s="179"/>
      <c r="CX544" s="156"/>
      <c r="CY544" s="156"/>
      <c r="CZ544" s="156"/>
      <c r="DA544" s="156"/>
      <c r="DB544" s="156"/>
      <c r="DC544" s="156"/>
      <c r="DD544" s="156"/>
    </row>
    <row r="545" spans="1:108" s="243" customFormat="1" x14ac:dyDescent="0.2">
      <c r="A545" s="179"/>
      <c r="B545" s="179"/>
      <c r="C545" s="179"/>
      <c r="D545" s="179"/>
      <c r="E545" s="242"/>
      <c r="F545" s="179"/>
      <c r="G545" s="179"/>
      <c r="H545" s="179"/>
      <c r="I545" s="179"/>
      <c r="J545" s="179"/>
      <c r="K545" s="179"/>
      <c r="L545" s="179"/>
      <c r="M545" s="179"/>
      <c r="N545" s="179"/>
      <c r="O545" s="179"/>
      <c r="P545" s="179"/>
      <c r="Q545" s="179"/>
      <c r="R545" s="179"/>
      <c r="S545" s="179"/>
      <c r="T545" s="179"/>
      <c r="U545" s="179"/>
      <c r="V545" s="179"/>
      <c r="W545" s="179"/>
      <c r="X545" s="179"/>
      <c r="Y545" s="179"/>
      <c r="Z545" s="179"/>
      <c r="AB545" s="179"/>
      <c r="AC545" s="179"/>
      <c r="AF545" s="179"/>
      <c r="AG545" s="179"/>
      <c r="AJ545" s="179"/>
      <c r="AK545" s="179"/>
      <c r="AN545" s="179"/>
      <c r="AO545" s="179"/>
      <c r="AR545" s="179"/>
      <c r="AS545" s="179"/>
      <c r="AV545" s="179"/>
      <c r="AW545" s="179"/>
      <c r="AZ545" s="179"/>
      <c r="BA545" s="179"/>
      <c r="BD545" s="179"/>
      <c r="BE545" s="179"/>
      <c r="BH545" s="179"/>
      <c r="BI545" s="179"/>
      <c r="BL545" s="179"/>
      <c r="BM545" s="179"/>
      <c r="BP545" s="179"/>
      <c r="BQ545" s="179"/>
      <c r="BT545" s="179"/>
      <c r="BU545" s="179"/>
      <c r="BX545" s="179"/>
      <c r="BY545" s="179"/>
      <c r="CB545" s="179"/>
      <c r="CC545" s="179"/>
      <c r="CF545" s="179"/>
      <c r="CG545" s="179"/>
      <c r="CJ545" s="179"/>
      <c r="CK545" s="179"/>
      <c r="CN545" s="179"/>
      <c r="CO545" s="179"/>
      <c r="CR545" s="179"/>
      <c r="CS545" s="179"/>
      <c r="CV545" s="179"/>
      <c r="CW545" s="179"/>
      <c r="CX545" s="156"/>
      <c r="CY545" s="156"/>
      <c r="CZ545" s="156"/>
      <c r="DA545" s="156"/>
      <c r="DB545" s="156"/>
      <c r="DC545" s="156"/>
      <c r="DD545" s="156"/>
    </row>
    <row r="546" spans="1:108" s="243" customFormat="1" x14ac:dyDescent="0.2">
      <c r="A546" s="179"/>
      <c r="B546" s="179"/>
      <c r="C546" s="179"/>
      <c r="D546" s="179"/>
      <c r="E546" s="242"/>
      <c r="F546" s="179"/>
      <c r="G546" s="179"/>
      <c r="H546" s="179"/>
      <c r="I546" s="179"/>
      <c r="J546" s="179"/>
      <c r="K546" s="179"/>
      <c r="L546" s="179"/>
      <c r="M546" s="179"/>
      <c r="N546" s="179"/>
      <c r="O546" s="179"/>
      <c r="P546" s="179"/>
      <c r="Q546" s="179"/>
      <c r="R546" s="179"/>
      <c r="S546" s="179"/>
      <c r="T546" s="179"/>
      <c r="U546" s="179"/>
      <c r="V546" s="179"/>
      <c r="W546" s="179"/>
      <c r="X546" s="179"/>
      <c r="Y546" s="179"/>
      <c r="Z546" s="179"/>
      <c r="AB546" s="179"/>
      <c r="AC546" s="179"/>
      <c r="AF546" s="179"/>
      <c r="AG546" s="179"/>
      <c r="AJ546" s="179"/>
      <c r="AK546" s="179"/>
      <c r="AN546" s="179"/>
      <c r="AO546" s="179"/>
      <c r="AR546" s="179"/>
      <c r="AS546" s="179"/>
      <c r="AV546" s="179"/>
      <c r="AW546" s="179"/>
      <c r="AZ546" s="179"/>
      <c r="BA546" s="179"/>
      <c r="BD546" s="179"/>
      <c r="BE546" s="179"/>
      <c r="BH546" s="179"/>
      <c r="BI546" s="179"/>
      <c r="BL546" s="179"/>
      <c r="BM546" s="179"/>
      <c r="BP546" s="179"/>
      <c r="BQ546" s="179"/>
      <c r="BT546" s="179"/>
      <c r="BU546" s="179"/>
      <c r="BX546" s="179"/>
      <c r="BY546" s="179"/>
      <c r="CB546" s="179"/>
      <c r="CC546" s="179"/>
      <c r="CF546" s="179"/>
      <c r="CG546" s="179"/>
      <c r="CJ546" s="179"/>
      <c r="CK546" s="179"/>
      <c r="CN546" s="179"/>
      <c r="CO546" s="179"/>
      <c r="CR546" s="179"/>
      <c r="CS546" s="179"/>
      <c r="CV546" s="179"/>
      <c r="CW546" s="179"/>
      <c r="CX546" s="156"/>
      <c r="CY546" s="156"/>
      <c r="CZ546" s="156"/>
      <c r="DA546" s="156"/>
      <c r="DB546" s="156"/>
      <c r="DC546" s="156"/>
      <c r="DD546" s="156"/>
    </row>
    <row r="547" spans="1:108" s="243" customFormat="1" x14ac:dyDescent="0.2">
      <c r="A547" s="179"/>
      <c r="B547" s="179"/>
      <c r="C547" s="179"/>
      <c r="D547" s="179"/>
      <c r="E547" s="242"/>
      <c r="F547" s="179"/>
      <c r="G547" s="179"/>
      <c r="H547" s="179"/>
      <c r="I547" s="179"/>
      <c r="J547" s="179"/>
      <c r="K547" s="179"/>
      <c r="L547" s="179"/>
      <c r="M547" s="179"/>
      <c r="N547" s="179"/>
      <c r="O547" s="179"/>
      <c r="P547" s="179"/>
      <c r="Q547" s="179"/>
      <c r="R547" s="179"/>
      <c r="S547" s="179"/>
      <c r="T547" s="179"/>
      <c r="U547" s="179"/>
      <c r="V547" s="179"/>
      <c r="W547" s="179"/>
      <c r="X547" s="179"/>
      <c r="Y547" s="179"/>
      <c r="Z547" s="179"/>
      <c r="AB547" s="179"/>
      <c r="AC547" s="179"/>
      <c r="AF547" s="179"/>
      <c r="AG547" s="179"/>
      <c r="AJ547" s="179"/>
      <c r="AK547" s="179"/>
      <c r="AN547" s="179"/>
      <c r="AO547" s="179"/>
      <c r="AR547" s="179"/>
      <c r="AS547" s="179"/>
      <c r="AV547" s="179"/>
      <c r="AW547" s="179"/>
      <c r="AZ547" s="179"/>
      <c r="BA547" s="179"/>
      <c r="BD547" s="179"/>
      <c r="BE547" s="179"/>
      <c r="BH547" s="179"/>
      <c r="BI547" s="179"/>
      <c r="BL547" s="179"/>
      <c r="BM547" s="179"/>
      <c r="BP547" s="179"/>
      <c r="BQ547" s="179"/>
      <c r="BT547" s="179"/>
      <c r="BU547" s="179"/>
      <c r="BX547" s="179"/>
      <c r="BY547" s="179"/>
      <c r="CB547" s="179"/>
      <c r="CC547" s="179"/>
      <c r="CF547" s="179"/>
      <c r="CG547" s="179"/>
      <c r="CJ547" s="179"/>
      <c r="CK547" s="179"/>
      <c r="CN547" s="179"/>
      <c r="CO547" s="179"/>
      <c r="CR547" s="179"/>
      <c r="CS547" s="179"/>
      <c r="CV547" s="179"/>
      <c r="CW547" s="179"/>
      <c r="CX547" s="156"/>
      <c r="CY547" s="156"/>
      <c r="CZ547" s="156"/>
      <c r="DA547" s="156"/>
      <c r="DB547" s="156"/>
      <c r="DC547" s="156"/>
      <c r="DD547" s="156"/>
    </row>
    <row r="548" spans="1:108" s="243" customFormat="1" x14ac:dyDescent="0.2">
      <c r="A548" s="179"/>
      <c r="B548" s="179"/>
      <c r="C548" s="179"/>
      <c r="D548" s="179"/>
      <c r="E548" s="242"/>
      <c r="F548" s="179"/>
      <c r="G548" s="179"/>
      <c r="H548" s="179"/>
      <c r="I548" s="179"/>
      <c r="J548" s="179"/>
      <c r="K548" s="179"/>
      <c r="L548" s="179"/>
      <c r="M548" s="179"/>
      <c r="N548" s="179"/>
      <c r="O548" s="179"/>
      <c r="P548" s="179"/>
      <c r="Q548" s="179"/>
      <c r="R548" s="179"/>
      <c r="S548" s="179"/>
      <c r="T548" s="179"/>
      <c r="U548" s="179"/>
      <c r="V548" s="179"/>
      <c r="W548" s="179"/>
      <c r="X548" s="179"/>
      <c r="Y548" s="179"/>
      <c r="Z548" s="179"/>
      <c r="AB548" s="179"/>
      <c r="AC548" s="179"/>
      <c r="AF548" s="179"/>
      <c r="AG548" s="179"/>
      <c r="AJ548" s="179"/>
      <c r="AK548" s="179"/>
      <c r="AN548" s="179"/>
      <c r="AO548" s="179"/>
      <c r="AR548" s="179"/>
      <c r="AS548" s="179"/>
      <c r="AV548" s="179"/>
      <c r="AW548" s="179"/>
      <c r="AZ548" s="179"/>
      <c r="BA548" s="179"/>
      <c r="BD548" s="179"/>
      <c r="BE548" s="179"/>
      <c r="BH548" s="179"/>
      <c r="BI548" s="179"/>
      <c r="BL548" s="179"/>
      <c r="BM548" s="179"/>
      <c r="BP548" s="179"/>
      <c r="BQ548" s="179"/>
      <c r="BT548" s="179"/>
      <c r="BU548" s="179"/>
      <c r="BX548" s="179"/>
      <c r="BY548" s="179"/>
      <c r="CB548" s="179"/>
      <c r="CC548" s="179"/>
      <c r="CF548" s="179"/>
      <c r="CG548" s="179"/>
      <c r="CJ548" s="179"/>
      <c r="CK548" s="179"/>
      <c r="CN548" s="179"/>
      <c r="CO548" s="179"/>
      <c r="CR548" s="179"/>
      <c r="CS548" s="179"/>
      <c r="CV548" s="179"/>
      <c r="CW548" s="179"/>
      <c r="CX548" s="156"/>
      <c r="CY548" s="156"/>
      <c r="CZ548" s="156"/>
      <c r="DA548" s="156"/>
      <c r="DB548" s="156"/>
      <c r="DC548" s="156"/>
      <c r="DD548" s="156"/>
    </row>
    <row r="549" spans="1:108" s="243" customFormat="1" x14ac:dyDescent="0.2">
      <c r="A549" s="179"/>
      <c r="B549" s="179"/>
      <c r="C549" s="179"/>
      <c r="D549" s="179"/>
      <c r="E549" s="242"/>
      <c r="F549" s="179"/>
      <c r="G549" s="179"/>
      <c r="H549" s="179"/>
      <c r="I549" s="179"/>
      <c r="J549" s="179"/>
      <c r="K549" s="179"/>
      <c r="L549" s="179"/>
      <c r="M549" s="179"/>
      <c r="N549" s="179"/>
      <c r="O549" s="179"/>
      <c r="P549" s="179"/>
      <c r="Q549" s="179"/>
      <c r="R549" s="179"/>
      <c r="S549" s="179"/>
      <c r="T549" s="179"/>
      <c r="U549" s="179"/>
      <c r="V549" s="179"/>
      <c r="W549" s="179"/>
      <c r="X549" s="179"/>
      <c r="Y549" s="179"/>
      <c r="Z549" s="179"/>
      <c r="AB549" s="179"/>
      <c r="AC549" s="179"/>
      <c r="AF549" s="179"/>
      <c r="AG549" s="179"/>
      <c r="AJ549" s="179"/>
      <c r="AK549" s="179"/>
      <c r="AN549" s="179"/>
      <c r="AO549" s="179"/>
      <c r="AR549" s="179"/>
      <c r="AS549" s="179"/>
      <c r="AV549" s="179"/>
      <c r="AW549" s="179"/>
      <c r="AZ549" s="179"/>
      <c r="BA549" s="179"/>
      <c r="BD549" s="179"/>
      <c r="BE549" s="179"/>
      <c r="BH549" s="179"/>
      <c r="BI549" s="179"/>
      <c r="BL549" s="179"/>
      <c r="BM549" s="179"/>
      <c r="BP549" s="179"/>
      <c r="BQ549" s="179"/>
      <c r="BT549" s="179"/>
      <c r="BU549" s="179"/>
      <c r="BX549" s="179"/>
      <c r="BY549" s="179"/>
      <c r="CB549" s="179"/>
      <c r="CC549" s="179"/>
      <c r="CF549" s="179"/>
      <c r="CG549" s="179"/>
      <c r="CJ549" s="179"/>
      <c r="CK549" s="179"/>
      <c r="CN549" s="179"/>
      <c r="CO549" s="179"/>
      <c r="CR549" s="179"/>
      <c r="CS549" s="179"/>
      <c r="CV549" s="179"/>
      <c r="CW549" s="179"/>
      <c r="CX549" s="156"/>
      <c r="CY549" s="156"/>
      <c r="CZ549" s="156"/>
      <c r="DA549" s="156"/>
      <c r="DB549" s="156"/>
      <c r="DC549" s="156"/>
      <c r="DD549" s="156"/>
    </row>
    <row r="550" spans="1:108" s="243" customFormat="1" x14ac:dyDescent="0.2">
      <c r="A550" s="179"/>
      <c r="B550" s="179"/>
      <c r="C550" s="179"/>
      <c r="D550" s="179"/>
      <c r="E550" s="242"/>
      <c r="F550" s="179"/>
      <c r="G550" s="179"/>
      <c r="H550" s="179"/>
      <c r="I550" s="179"/>
      <c r="J550" s="179"/>
      <c r="K550" s="179"/>
      <c r="L550" s="179"/>
      <c r="M550" s="179"/>
      <c r="N550" s="179"/>
      <c r="O550" s="179"/>
      <c r="P550" s="179"/>
      <c r="Q550" s="179"/>
      <c r="R550" s="179"/>
      <c r="S550" s="179"/>
      <c r="T550" s="179"/>
      <c r="U550" s="179"/>
      <c r="V550" s="179"/>
      <c r="W550" s="179"/>
      <c r="X550" s="179"/>
      <c r="Y550" s="179"/>
      <c r="Z550" s="179"/>
      <c r="AB550" s="179"/>
      <c r="AC550" s="179"/>
      <c r="AF550" s="179"/>
      <c r="AG550" s="179"/>
      <c r="AJ550" s="179"/>
      <c r="AK550" s="179"/>
      <c r="AN550" s="179"/>
      <c r="AO550" s="179"/>
      <c r="AR550" s="179"/>
      <c r="AS550" s="179"/>
      <c r="AV550" s="179"/>
      <c r="AW550" s="179"/>
      <c r="AZ550" s="179"/>
      <c r="BA550" s="179"/>
      <c r="BD550" s="179"/>
      <c r="BE550" s="179"/>
      <c r="BH550" s="179"/>
      <c r="BI550" s="179"/>
      <c r="BL550" s="179"/>
      <c r="BM550" s="179"/>
      <c r="BP550" s="179"/>
      <c r="BQ550" s="179"/>
      <c r="BT550" s="179"/>
      <c r="BU550" s="179"/>
      <c r="BX550" s="179"/>
      <c r="BY550" s="179"/>
      <c r="CB550" s="179"/>
      <c r="CC550" s="179"/>
      <c r="CF550" s="179"/>
      <c r="CG550" s="179"/>
      <c r="CJ550" s="179"/>
      <c r="CK550" s="179"/>
      <c r="CN550" s="179"/>
      <c r="CO550" s="179"/>
      <c r="CR550" s="179"/>
      <c r="CS550" s="179"/>
      <c r="CV550" s="179"/>
      <c r="CW550" s="179"/>
      <c r="CX550" s="156"/>
      <c r="CY550" s="156"/>
      <c r="CZ550" s="156"/>
      <c r="DA550" s="156"/>
      <c r="DB550" s="156"/>
      <c r="DC550" s="156"/>
      <c r="DD550" s="156"/>
    </row>
    <row r="551" spans="1:108" s="243" customFormat="1" x14ac:dyDescent="0.2">
      <c r="A551" s="179"/>
      <c r="B551" s="179"/>
      <c r="C551" s="179"/>
      <c r="D551" s="179"/>
      <c r="E551" s="242"/>
      <c r="F551" s="179"/>
      <c r="G551" s="179"/>
      <c r="H551" s="179"/>
      <c r="I551" s="179"/>
      <c r="J551" s="179"/>
      <c r="K551" s="179"/>
      <c r="L551" s="179"/>
      <c r="M551" s="179"/>
      <c r="N551" s="179"/>
      <c r="O551" s="179"/>
      <c r="P551" s="179"/>
      <c r="Q551" s="179"/>
      <c r="R551" s="179"/>
      <c r="S551" s="179"/>
      <c r="T551" s="179"/>
      <c r="U551" s="179"/>
      <c r="V551" s="179"/>
      <c r="W551" s="179"/>
      <c r="X551" s="179"/>
      <c r="Y551" s="179"/>
      <c r="Z551" s="179"/>
      <c r="AB551" s="179"/>
      <c r="AC551" s="179"/>
      <c r="AF551" s="179"/>
      <c r="AG551" s="179"/>
      <c r="AJ551" s="179"/>
      <c r="AK551" s="179"/>
      <c r="AN551" s="179"/>
      <c r="AO551" s="179"/>
      <c r="AR551" s="179"/>
      <c r="AS551" s="179"/>
      <c r="AV551" s="179"/>
      <c r="AW551" s="179"/>
      <c r="AZ551" s="179"/>
      <c r="BA551" s="179"/>
      <c r="BD551" s="179"/>
      <c r="BE551" s="179"/>
      <c r="BH551" s="179"/>
      <c r="BI551" s="179"/>
      <c r="BL551" s="179"/>
      <c r="BM551" s="179"/>
      <c r="BP551" s="179"/>
      <c r="BQ551" s="179"/>
      <c r="BT551" s="179"/>
      <c r="BU551" s="179"/>
      <c r="BX551" s="179"/>
      <c r="BY551" s="179"/>
      <c r="CB551" s="179"/>
      <c r="CC551" s="179"/>
      <c r="CF551" s="179"/>
      <c r="CG551" s="179"/>
      <c r="CJ551" s="179"/>
      <c r="CK551" s="179"/>
      <c r="CN551" s="179"/>
      <c r="CO551" s="179"/>
      <c r="CR551" s="179"/>
      <c r="CS551" s="179"/>
      <c r="CV551" s="179"/>
      <c r="CW551" s="179"/>
      <c r="CX551" s="156"/>
      <c r="CY551" s="156"/>
      <c r="CZ551" s="156"/>
      <c r="DA551" s="156"/>
      <c r="DB551" s="156"/>
      <c r="DC551" s="156"/>
      <c r="DD551" s="156"/>
    </row>
    <row r="552" spans="1:108" s="243" customFormat="1" x14ac:dyDescent="0.2">
      <c r="A552" s="179"/>
      <c r="B552" s="179"/>
      <c r="C552" s="179"/>
      <c r="D552" s="179"/>
      <c r="E552" s="242"/>
      <c r="F552" s="179"/>
      <c r="G552" s="179"/>
      <c r="H552" s="179"/>
      <c r="I552" s="179"/>
      <c r="J552" s="179"/>
      <c r="K552" s="179"/>
      <c r="L552" s="179"/>
      <c r="M552" s="179"/>
      <c r="N552" s="179"/>
      <c r="O552" s="179"/>
      <c r="P552" s="179"/>
      <c r="Q552" s="179"/>
      <c r="R552" s="179"/>
      <c r="S552" s="179"/>
      <c r="T552" s="179"/>
      <c r="U552" s="179"/>
      <c r="V552" s="179"/>
      <c r="W552" s="179"/>
      <c r="X552" s="179"/>
      <c r="Y552" s="179"/>
      <c r="Z552" s="179"/>
      <c r="AB552" s="179"/>
      <c r="AC552" s="179"/>
      <c r="AF552" s="179"/>
      <c r="AG552" s="179"/>
      <c r="AJ552" s="179"/>
      <c r="AK552" s="179"/>
      <c r="AN552" s="179"/>
      <c r="AO552" s="179"/>
      <c r="AR552" s="179"/>
      <c r="AS552" s="179"/>
      <c r="AV552" s="179"/>
      <c r="AW552" s="179"/>
      <c r="AZ552" s="179"/>
      <c r="BA552" s="179"/>
      <c r="BD552" s="179"/>
      <c r="BE552" s="179"/>
      <c r="BH552" s="179"/>
      <c r="BI552" s="179"/>
      <c r="BL552" s="179"/>
      <c r="BM552" s="179"/>
      <c r="BP552" s="179"/>
      <c r="BQ552" s="179"/>
      <c r="BT552" s="179"/>
      <c r="BU552" s="179"/>
      <c r="BX552" s="179"/>
      <c r="BY552" s="179"/>
      <c r="CB552" s="179"/>
      <c r="CC552" s="179"/>
      <c r="CF552" s="179"/>
      <c r="CG552" s="179"/>
      <c r="CJ552" s="179"/>
      <c r="CK552" s="179"/>
      <c r="CN552" s="179"/>
      <c r="CO552" s="179"/>
      <c r="CR552" s="179"/>
      <c r="CS552" s="179"/>
      <c r="CV552" s="179"/>
      <c r="CW552" s="179"/>
      <c r="CX552" s="156"/>
      <c r="CY552" s="156"/>
      <c r="CZ552" s="156"/>
      <c r="DA552" s="156"/>
      <c r="DB552" s="156"/>
      <c r="DC552" s="156"/>
      <c r="DD552" s="156"/>
    </row>
    <row r="553" spans="1:108" s="243" customFormat="1" x14ac:dyDescent="0.2">
      <c r="A553" s="179"/>
      <c r="B553" s="179"/>
      <c r="C553" s="179"/>
      <c r="D553" s="179"/>
      <c r="E553" s="242"/>
      <c r="F553" s="179"/>
      <c r="G553" s="179"/>
      <c r="H553" s="179"/>
      <c r="I553" s="179"/>
      <c r="J553" s="179"/>
      <c r="K553" s="179"/>
      <c r="L553" s="179"/>
      <c r="M553" s="179"/>
      <c r="N553" s="179"/>
      <c r="O553" s="179"/>
      <c r="P553" s="179"/>
      <c r="Q553" s="179"/>
      <c r="R553" s="179"/>
      <c r="S553" s="179"/>
      <c r="T553" s="179"/>
      <c r="U553" s="179"/>
      <c r="V553" s="179"/>
      <c r="W553" s="179"/>
      <c r="X553" s="179"/>
      <c r="Y553" s="179"/>
      <c r="Z553" s="179"/>
      <c r="AB553" s="179"/>
      <c r="AC553" s="179"/>
      <c r="AF553" s="179"/>
      <c r="AG553" s="179"/>
      <c r="AJ553" s="179"/>
      <c r="AK553" s="179"/>
      <c r="AN553" s="179"/>
      <c r="AO553" s="179"/>
      <c r="AR553" s="179"/>
      <c r="AS553" s="179"/>
      <c r="AV553" s="179"/>
      <c r="AW553" s="179"/>
      <c r="AZ553" s="179"/>
      <c r="BA553" s="179"/>
      <c r="BD553" s="179"/>
      <c r="BE553" s="179"/>
      <c r="BH553" s="179"/>
      <c r="BI553" s="179"/>
      <c r="BL553" s="179"/>
      <c r="BM553" s="179"/>
      <c r="BP553" s="179"/>
      <c r="BQ553" s="179"/>
      <c r="BT553" s="179"/>
      <c r="BU553" s="179"/>
      <c r="BX553" s="179"/>
      <c r="BY553" s="179"/>
      <c r="CB553" s="179"/>
      <c r="CC553" s="179"/>
      <c r="CF553" s="179"/>
      <c r="CG553" s="179"/>
      <c r="CJ553" s="179"/>
      <c r="CK553" s="179"/>
      <c r="CN553" s="179"/>
      <c r="CO553" s="179"/>
      <c r="CR553" s="179"/>
      <c r="CS553" s="179"/>
      <c r="CV553" s="179"/>
      <c r="CW553" s="179"/>
      <c r="CX553" s="156"/>
      <c r="CY553" s="156"/>
      <c r="CZ553" s="156"/>
      <c r="DA553" s="156"/>
      <c r="DB553" s="156"/>
      <c r="DC553" s="156"/>
      <c r="DD553" s="156"/>
    </row>
    <row r="554" spans="1:108" s="243" customFormat="1" x14ac:dyDescent="0.2">
      <c r="A554" s="179"/>
      <c r="B554" s="179"/>
      <c r="C554" s="179"/>
      <c r="D554" s="179"/>
      <c r="E554" s="242"/>
      <c r="F554" s="179"/>
      <c r="G554" s="179"/>
      <c r="H554" s="179"/>
      <c r="I554" s="179"/>
      <c r="J554" s="179"/>
      <c r="K554" s="179"/>
      <c r="L554" s="179"/>
      <c r="M554" s="179"/>
      <c r="N554" s="179"/>
      <c r="O554" s="179"/>
      <c r="P554" s="179"/>
      <c r="Q554" s="179"/>
      <c r="R554" s="179"/>
      <c r="S554" s="179"/>
      <c r="T554" s="179"/>
      <c r="U554" s="179"/>
      <c r="V554" s="179"/>
      <c r="W554" s="179"/>
      <c r="X554" s="179"/>
      <c r="Y554" s="179"/>
      <c r="Z554" s="179"/>
      <c r="AB554" s="179"/>
      <c r="AC554" s="179"/>
      <c r="AF554" s="179"/>
      <c r="AG554" s="179"/>
      <c r="AJ554" s="179"/>
      <c r="AK554" s="179"/>
      <c r="AN554" s="179"/>
      <c r="AO554" s="179"/>
      <c r="AR554" s="179"/>
      <c r="AS554" s="179"/>
      <c r="AV554" s="179"/>
      <c r="AW554" s="179"/>
      <c r="AZ554" s="179"/>
      <c r="BA554" s="179"/>
      <c r="BD554" s="179"/>
      <c r="BE554" s="179"/>
      <c r="BH554" s="179"/>
      <c r="BI554" s="179"/>
      <c r="BL554" s="179"/>
      <c r="BM554" s="179"/>
      <c r="BP554" s="179"/>
      <c r="BQ554" s="179"/>
      <c r="BT554" s="179"/>
      <c r="BU554" s="179"/>
      <c r="BX554" s="179"/>
      <c r="BY554" s="179"/>
      <c r="CB554" s="179"/>
      <c r="CC554" s="179"/>
      <c r="CF554" s="179"/>
      <c r="CG554" s="179"/>
      <c r="CJ554" s="179"/>
      <c r="CK554" s="179"/>
      <c r="CN554" s="179"/>
      <c r="CO554" s="179"/>
      <c r="CR554" s="179"/>
      <c r="CS554" s="179"/>
      <c r="CV554" s="179"/>
      <c r="CW554" s="179"/>
      <c r="CX554" s="156"/>
      <c r="CY554" s="156"/>
      <c r="CZ554" s="156"/>
      <c r="DA554" s="156"/>
      <c r="DB554" s="156"/>
      <c r="DC554" s="156"/>
      <c r="DD554" s="156"/>
    </row>
    <row r="555" spans="1:108" s="243" customFormat="1" x14ac:dyDescent="0.2">
      <c r="A555" s="179"/>
      <c r="B555" s="179"/>
      <c r="C555" s="179"/>
      <c r="D555" s="179"/>
      <c r="E555" s="242"/>
      <c r="F555" s="179"/>
      <c r="G555" s="179"/>
      <c r="H555" s="179"/>
      <c r="I555" s="179"/>
      <c r="J555" s="179"/>
      <c r="K555" s="179"/>
      <c r="L555" s="179"/>
      <c r="M555" s="179"/>
      <c r="N555" s="179"/>
      <c r="O555" s="179"/>
      <c r="P555" s="179"/>
      <c r="Q555" s="179"/>
      <c r="R555" s="179"/>
      <c r="S555" s="179"/>
      <c r="T555" s="179"/>
      <c r="U555" s="179"/>
      <c r="V555" s="179"/>
      <c r="W555" s="179"/>
      <c r="X555" s="179"/>
      <c r="Y555" s="179"/>
      <c r="Z555" s="179"/>
      <c r="AB555" s="179"/>
      <c r="AC555" s="179"/>
      <c r="AF555" s="179"/>
      <c r="AG555" s="179"/>
      <c r="AJ555" s="179"/>
      <c r="AK555" s="179"/>
      <c r="AN555" s="179"/>
      <c r="AO555" s="179"/>
      <c r="AR555" s="179"/>
      <c r="AS555" s="179"/>
      <c r="AV555" s="179"/>
      <c r="AW555" s="179"/>
      <c r="AZ555" s="179"/>
      <c r="BA555" s="179"/>
      <c r="BD555" s="179"/>
      <c r="BE555" s="179"/>
      <c r="BH555" s="179"/>
      <c r="BI555" s="179"/>
      <c r="BL555" s="179"/>
      <c r="BM555" s="179"/>
      <c r="BP555" s="179"/>
      <c r="BQ555" s="179"/>
      <c r="BT555" s="179"/>
      <c r="BU555" s="179"/>
      <c r="BX555" s="179"/>
      <c r="BY555" s="179"/>
      <c r="CB555" s="179"/>
      <c r="CC555" s="179"/>
      <c r="CF555" s="179"/>
      <c r="CG555" s="179"/>
      <c r="CJ555" s="179"/>
      <c r="CK555" s="179"/>
      <c r="CN555" s="179"/>
      <c r="CO555" s="179"/>
      <c r="CR555" s="179"/>
      <c r="CS555" s="179"/>
      <c r="CV555" s="179"/>
      <c r="CW555" s="179"/>
      <c r="CX555" s="156"/>
      <c r="CY555" s="156"/>
      <c r="CZ555" s="156"/>
      <c r="DA555" s="156"/>
      <c r="DB555" s="156"/>
      <c r="DC555" s="156"/>
      <c r="DD555" s="156"/>
    </row>
    <row r="556" spans="1:108" s="243" customFormat="1" x14ac:dyDescent="0.2">
      <c r="A556" s="179"/>
      <c r="B556" s="179"/>
      <c r="C556" s="179"/>
      <c r="D556" s="179"/>
      <c r="E556" s="242"/>
      <c r="F556" s="179"/>
      <c r="G556" s="179"/>
      <c r="H556" s="179"/>
      <c r="I556" s="179"/>
      <c r="J556" s="179"/>
      <c r="K556" s="179"/>
      <c r="L556" s="179"/>
      <c r="M556" s="179"/>
      <c r="N556" s="179"/>
      <c r="O556" s="179"/>
      <c r="P556" s="179"/>
      <c r="Q556" s="179"/>
      <c r="R556" s="179"/>
      <c r="S556" s="179"/>
      <c r="T556" s="179"/>
      <c r="U556" s="179"/>
      <c r="V556" s="179"/>
      <c r="W556" s="179"/>
      <c r="X556" s="179"/>
      <c r="Y556" s="179"/>
      <c r="Z556" s="179"/>
      <c r="AB556" s="179"/>
      <c r="AC556" s="179"/>
      <c r="AF556" s="179"/>
      <c r="AG556" s="179"/>
      <c r="AJ556" s="179"/>
      <c r="AK556" s="179"/>
      <c r="AN556" s="179"/>
      <c r="AO556" s="179"/>
      <c r="AR556" s="179"/>
      <c r="AS556" s="179"/>
      <c r="AV556" s="179"/>
      <c r="AW556" s="179"/>
      <c r="AZ556" s="179"/>
      <c r="BA556" s="179"/>
      <c r="BD556" s="179"/>
      <c r="BE556" s="179"/>
      <c r="BH556" s="179"/>
      <c r="BI556" s="179"/>
      <c r="BL556" s="179"/>
      <c r="BM556" s="179"/>
      <c r="BP556" s="179"/>
      <c r="BQ556" s="179"/>
      <c r="BT556" s="179"/>
      <c r="BU556" s="179"/>
      <c r="BX556" s="179"/>
      <c r="BY556" s="179"/>
      <c r="CB556" s="179"/>
      <c r="CC556" s="179"/>
      <c r="CF556" s="179"/>
      <c r="CG556" s="179"/>
      <c r="CJ556" s="179"/>
      <c r="CK556" s="179"/>
      <c r="CN556" s="179"/>
      <c r="CO556" s="179"/>
      <c r="CR556" s="179"/>
      <c r="CS556" s="179"/>
      <c r="CV556" s="179"/>
      <c r="CW556" s="179"/>
      <c r="CX556" s="156"/>
      <c r="CY556" s="156"/>
      <c r="CZ556" s="156"/>
      <c r="DA556" s="156"/>
      <c r="DB556" s="156"/>
      <c r="DC556" s="156"/>
      <c r="DD556" s="156"/>
    </row>
    <row r="557" spans="1:108" s="243" customFormat="1" x14ac:dyDescent="0.2">
      <c r="A557" s="179"/>
      <c r="B557" s="179"/>
      <c r="C557" s="179"/>
      <c r="D557" s="179"/>
      <c r="E557" s="242"/>
      <c r="F557" s="179"/>
      <c r="G557" s="179"/>
      <c r="H557" s="179"/>
      <c r="I557" s="179"/>
      <c r="J557" s="179"/>
      <c r="K557" s="179"/>
      <c r="L557" s="179"/>
      <c r="M557" s="179"/>
      <c r="N557" s="179"/>
      <c r="O557" s="179"/>
      <c r="P557" s="179"/>
      <c r="Q557" s="179"/>
      <c r="R557" s="179"/>
      <c r="S557" s="179"/>
      <c r="T557" s="179"/>
      <c r="U557" s="179"/>
      <c r="V557" s="179"/>
      <c r="W557" s="179"/>
      <c r="X557" s="179"/>
      <c r="Y557" s="179"/>
      <c r="Z557" s="179"/>
      <c r="AB557" s="179"/>
      <c r="AC557" s="179"/>
      <c r="AF557" s="179"/>
      <c r="AG557" s="179"/>
      <c r="AJ557" s="179"/>
      <c r="AK557" s="179"/>
      <c r="AN557" s="179"/>
      <c r="AO557" s="179"/>
      <c r="AR557" s="179"/>
      <c r="AS557" s="179"/>
      <c r="AV557" s="179"/>
      <c r="AW557" s="179"/>
      <c r="AZ557" s="179"/>
      <c r="BA557" s="179"/>
      <c r="BD557" s="179"/>
      <c r="BE557" s="179"/>
      <c r="BH557" s="179"/>
      <c r="BI557" s="179"/>
      <c r="BL557" s="179"/>
      <c r="BM557" s="179"/>
      <c r="BP557" s="179"/>
      <c r="BQ557" s="179"/>
      <c r="BT557" s="179"/>
      <c r="BU557" s="179"/>
      <c r="BX557" s="179"/>
      <c r="BY557" s="179"/>
      <c r="CB557" s="179"/>
      <c r="CC557" s="179"/>
      <c r="CF557" s="179"/>
      <c r="CG557" s="179"/>
      <c r="CJ557" s="179"/>
      <c r="CK557" s="179"/>
      <c r="CN557" s="179"/>
      <c r="CO557" s="179"/>
      <c r="CR557" s="179"/>
      <c r="CS557" s="179"/>
      <c r="CV557" s="179"/>
      <c r="CW557" s="179"/>
      <c r="CX557" s="156"/>
      <c r="CY557" s="156"/>
      <c r="CZ557" s="156"/>
      <c r="DA557" s="156"/>
      <c r="DB557" s="156"/>
      <c r="DC557" s="156"/>
      <c r="DD557" s="156"/>
    </row>
    <row r="558" spans="1:108" s="243" customFormat="1" x14ac:dyDescent="0.2">
      <c r="A558" s="179"/>
      <c r="B558" s="179"/>
      <c r="C558" s="179"/>
      <c r="D558" s="179"/>
      <c r="E558" s="242"/>
      <c r="F558" s="179"/>
      <c r="G558" s="179"/>
      <c r="H558" s="179"/>
      <c r="I558" s="179"/>
      <c r="J558" s="179"/>
      <c r="K558" s="179"/>
      <c r="L558" s="179"/>
      <c r="M558" s="179"/>
      <c r="N558" s="179"/>
      <c r="O558" s="179"/>
      <c r="P558" s="179"/>
      <c r="Q558" s="179"/>
      <c r="R558" s="179"/>
      <c r="S558" s="179"/>
      <c r="T558" s="179"/>
      <c r="U558" s="179"/>
      <c r="V558" s="179"/>
      <c r="W558" s="179"/>
      <c r="X558" s="179"/>
      <c r="Y558" s="179"/>
      <c r="Z558" s="179"/>
      <c r="AB558" s="179"/>
      <c r="AC558" s="179"/>
      <c r="AF558" s="179"/>
      <c r="AG558" s="179"/>
      <c r="AJ558" s="179"/>
      <c r="AK558" s="179"/>
      <c r="AN558" s="179"/>
      <c r="AO558" s="179"/>
      <c r="AR558" s="179"/>
      <c r="AS558" s="179"/>
      <c r="AV558" s="179"/>
      <c r="AW558" s="179"/>
      <c r="AZ558" s="179"/>
      <c r="BA558" s="179"/>
      <c r="BD558" s="179"/>
      <c r="BE558" s="179"/>
      <c r="BH558" s="179"/>
      <c r="BI558" s="179"/>
      <c r="BL558" s="179"/>
      <c r="BM558" s="179"/>
      <c r="BP558" s="179"/>
      <c r="BQ558" s="179"/>
      <c r="BT558" s="179"/>
      <c r="BU558" s="179"/>
      <c r="BX558" s="179"/>
      <c r="BY558" s="179"/>
      <c r="CB558" s="179"/>
      <c r="CC558" s="179"/>
      <c r="CF558" s="179"/>
      <c r="CG558" s="179"/>
      <c r="CJ558" s="179"/>
      <c r="CK558" s="179"/>
      <c r="CN558" s="179"/>
      <c r="CO558" s="179"/>
      <c r="CR558" s="179"/>
      <c r="CS558" s="179"/>
      <c r="CV558" s="179"/>
      <c r="CW558" s="179"/>
      <c r="CX558" s="156"/>
      <c r="CY558" s="156"/>
      <c r="CZ558" s="156"/>
      <c r="DA558" s="156"/>
      <c r="DB558" s="156"/>
      <c r="DC558" s="156"/>
      <c r="DD558" s="156"/>
    </row>
    <row r="559" spans="1:108" s="243" customFormat="1" x14ac:dyDescent="0.2">
      <c r="A559" s="179"/>
      <c r="B559" s="179"/>
      <c r="C559" s="179"/>
      <c r="D559" s="179"/>
      <c r="E559" s="242"/>
      <c r="F559" s="179"/>
      <c r="G559" s="179"/>
      <c r="H559" s="179"/>
      <c r="I559" s="179"/>
      <c r="J559" s="179"/>
      <c r="K559" s="179"/>
      <c r="L559" s="179"/>
      <c r="M559" s="179"/>
      <c r="N559" s="179"/>
      <c r="O559" s="179"/>
      <c r="P559" s="179"/>
      <c r="Q559" s="179"/>
      <c r="R559" s="179"/>
      <c r="S559" s="179"/>
      <c r="T559" s="179"/>
      <c r="U559" s="179"/>
      <c r="V559" s="179"/>
      <c r="W559" s="179"/>
      <c r="X559" s="179"/>
      <c r="Y559" s="179"/>
      <c r="Z559" s="179"/>
      <c r="AB559" s="179"/>
      <c r="AC559" s="179"/>
      <c r="AF559" s="179"/>
      <c r="AG559" s="179"/>
      <c r="AJ559" s="179"/>
      <c r="AK559" s="179"/>
      <c r="AN559" s="179"/>
      <c r="AO559" s="179"/>
      <c r="AR559" s="179"/>
      <c r="AS559" s="179"/>
      <c r="AV559" s="179"/>
      <c r="AW559" s="179"/>
      <c r="AZ559" s="179"/>
      <c r="BA559" s="179"/>
      <c r="BD559" s="179"/>
      <c r="BE559" s="179"/>
      <c r="BH559" s="179"/>
      <c r="BI559" s="179"/>
      <c r="BL559" s="179"/>
      <c r="BM559" s="179"/>
      <c r="BP559" s="179"/>
      <c r="BQ559" s="179"/>
      <c r="BT559" s="179"/>
      <c r="BU559" s="179"/>
      <c r="BX559" s="179"/>
      <c r="BY559" s="179"/>
      <c r="CB559" s="179"/>
      <c r="CC559" s="179"/>
      <c r="CF559" s="179"/>
      <c r="CG559" s="179"/>
      <c r="CJ559" s="179"/>
      <c r="CK559" s="179"/>
      <c r="CN559" s="179"/>
      <c r="CO559" s="179"/>
      <c r="CR559" s="179"/>
      <c r="CS559" s="179"/>
      <c r="CV559" s="179"/>
      <c r="CW559" s="179"/>
      <c r="CX559" s="156"/>
      <c r="CY559" s="156"/>
      <c r="CZ559" s="156"/>
      <c r="DA559" s="156"/>
      <c r="DB559" s="156"/>
      <c r="DC559" s="156"/>
      <c r="DD559" s="156"/>
    </row>
    <row r="560" spans="1:108" s="243" customFormat="1" x14ac:dyDescent="0.2">
      <c r="A560" s="179"/>
      <c r="B560" s="179"/>
      <c r="C560" s="179"/>
      <c r="D560" s="179"/>
      <c r="E560" s="242"/>
      <c r="F560" s="179"/>
      <c r="G560" s="179"/>
      <c r="H560" s="179"/>
      <c r="I560" s="179"/>
      <c r="J560" s="179"/>
      <c r="K560" s="179"/>
      <c r="L560" s="179"/>
      <c r="M560" s="179"/>
      <c r="N560" s="179"/>
      <c r="O560" s="179"/>
      <c r="P560" s="179"/>
      <c r="Q560" s="179"/>
      <c r="R560" s="179"/>
      <c r="S560" s="179"/>
      <c r="T560" s="179"/>
      <c r="U560" s="179"/>
      <c r="V560" s="179"/>
      <c r="W560" s="179"/>
      <c r="X560" s="179"/>
      <c r="Y560" s="179"/>
      <c r="Z560" s="179"/>
      <c r="AB560" s="179"/>
      <c r="AC560" s="179"/>
      <c r="AF560" s="179"/>
      <c r="AG560" s="179"/>
      <c r="AJ560" s="179"/>
      <c r="AK560" s="179"/>
      <c r="AN560" s="179"/>
      <c r="AO560" s="179"/>
      <c r="AR560" s="179"/>
      <c r="AS560" s="179"/>
      <c r="AV560" s="179"/>
      <c r="AW560" s="179"/>
      <c r="AZ560" s="179"/>
      <c r="BA560" s="179"/>
      <c r="BD560" s="179"/>
      <c r="BE560" s="179"/>
      <c r="BH560" s="179"/>
      <c r="BI560" s="179"/>
      <c r="BL560" s="179"/>
      <c r="BM560" s="179"/>
      <c r="BP560" s="179"/>
      <c r="BQ560" s="179"/>
      <c r="BT560" s="179"/>
      <c r="BU560" s="179"/>
      <c r="BX560" s="179"/>
      <c r="BY560" s="179"/>
      <c r="CB560" s="179"/>
      <c r="CC560" s="179"/>
      <c r="CF560" s="179"/>
      <c r="CG560" s="179"/>
      <c r="CJ560" s="179"/>
      <c r="CK560" s="179"/>
      <c r="CN560" s="179"/>
      <c r="CO560" s="179"/>
      <c r="CR560" s="179"/>
      <c r="CS560" s="179"/>
      <c r="CV560" s="179"/>
      <c r="CW560" s="179"/>
      <c r="CX560" s="156"/>
      <c r="CY560" s="156"/>
      <c r="CZ560" s="156"/>
      <c r="DA560" s="156"/>
      <c r="DB560" s="156"/>
      <c r="DC560" s="156"/>
      <c r="DD560" s="156"/>
    </row>
    <row r="561" spans="1:108" s="243" customFormat="1" x14ac:dyDescent="0.2">
      <c r="A561" s="179"/>
      <c r="B561" s="179"/>
      <c r="C561" s="179"/>
      <c r="D561" s="179"/>
      <c r="E561" s="242"/>
      <c r="F561" s="179"/>
      <c r="G561" s="179"/>
      <c r="H561" s="179"/>
      <c r="I561" s="179"/>
      <c r="J561" s="179"/>
      <c r="K561" s="179"/>
      <c r="L561" s="179"/>
      <c r="M561" s="179"/>
      <c r="N561" s="179"/>
      <c r="O561" s="179"/>
      <c r="P561" s="179"/>
      <c r="Q561" s="179"/>
      <c r="R561" s="179"/>
      <c r="S561" s="179"/>
      <c r="T561" s="179"/>
      <c r="U561" s="179"/>
      <c r="V561" s="179"/>
      <c r="W561" s="179"/>
      <c r="X561" s="179"/>
      <c r="Y561" s="179"/>
      <c r="Z561" s="179"/>
      <c r="AB561" s="179"/>
      <c r="AC561" s="179"/>
      <c r="AF561" s="179"/>
      <c r="AG561" s="179"/>
      <c r="AJ561" s="179"/>
      <c r="AK561" s="179"/>
      <c r="AN561" s="179"/>
      <c r="AO561" s="179"/>
      <c r="AR561" s="179"/>
      <c r="AS561" s="179"/>
      <c r="AV561" s="179"/>
      <c r="AW561" s="179"/>
      <c r="AZ561" s="179"/>
      <c r="BA561" s="179"/>
      <c r="BD561" s="179"/>
      <c r="BE561" s="179"/>
      <c r="BH561" s="179"/>
      <c r="BI561" s="179"/>
      <c r="BL561" s="179"/>
      <c r="BM561" s="179"/>
      <c r="BP561" s="179"/>
      <c r="BQ561" s="179"/>
      <c r="BT561" s="179"/>
      <c r="BU561" s="179"/>
      <c r="BX561" s="179"/>
      <c r="BY561" s="179"/>
      <c r="CB561" s="179"/>
      <c r="CC561" s="179"/>
      <c r="CF561" s="179"/>
      <c r="CG561" s="179"/>
      <c r="CJ561" s="179"/>
      <c r="CK561" s="179"/>
      <c r="CN561" s="179"/>
      <c r="CO561" s="179"/>
      <c r="CR561" s="179"/>
      <c r="CS561" s="179"/>
      <c r="CV561" s="179"/>
      <c r="CW561" s="179"/>
      <c r="CX561" s="156"/>
      <c r="CY561" s="156"/>
      <c r="CZ561" s="156"/>
      <c r="DA561" s="156"/>
      <c r="DB561" s="156"/>
      <c r="DC561" s="156"/>
      <c r="DD561" s="156"/>
    </row>
    <row r="562" spans="1:108" s="243" customFormat="1" x14ac:dyDescent="0.2">
      <c r="A562" s="179"/>
      <c r="B562" s="179"/>
      <c r="C562" s="179"/>
      <c r="D562" s="179"/>
      <c r="E562" s="242"/>
      <c r="F562" s="179"/>
      <c r="G562" s="179"/>
      <c r="H562" s="179"/>
      <c r="I562" s="179"/>
      <c r="J562" s="179"/>
      <c r="K562" s="179"/>
      <c r="L562" s="179"/>
      <c r="M562" s="179"/>
      <c r="N562" s="179"/>
      <c r="O562" s="179"/>
      <c r="P562" s="179"/>
      <c r="Q562" s="179"/>
      <c r="R562" s="179"/>
      <c r="S562" s="179"/>
      <c r="T562" s="179"/>
      <c r="U562" s="179"/>
      <c r="V562" s="179"/>
      <c r="W562" s="179"/>
      <c r="X562" s="179"/>
      <c r="Y562" s="179"/>
      <c r="Z562" s="179"/>
      <c r="AB562" s="179"/>
      <c r="AC562" s="179"/>
      <c r="AF562" s="179"/>
      <c r="AG562" s="179"/>
      <c r="AJ562" s="179"/>
      <c r="AK562" s="179"/>
      <c r="AN562" s="179"/>
      <c r="AO562" s="179"/>
      <c r="AR562" s="179"/>
      <c r="AS562" s="179"/>
      <c r="AV562" s="179"/>
      <c r="AW562" s="179"/>
      <c r="AZ562" s="179"/>
      <c r="BA562" s="179"/>
      <c r="BD562" s="179"/>
      <c r="BE562" s="179"/>
      <c r="BH562" s="179"/>
      <c r="BI562" s="179"/>
      <c r="BL562" s="179"/>
      <c r="BM562" s="179"/>
      <c r="BP562" s="179"/>
      <c r="BQ562" s="179"/>
      <c r="BT562" s="179"/>
      <c r="BU562" s="179"/>
      <c r="BX562" s="179"/>
      <c r="BY562" s="179"/>
      <c r="CB562" s="179"/>
      <c r="CC562" s="179"/>
      <c r="CF562" s="179"/>
      <c r="CG562" s="179"/>
      <c r="CJ562" s="179"/>
      <c r="CK562" s="179"/>
      <c r="CN562" s="179"/>
      <c r="CO562" s="179"/>
      <c r="CR562" s="179"/>
      <c r="CS562" s="179"/>
      <c r="CV562" s="179"/>
      <c r="CW562" s="179"/>
      <c r="CX562" s="156"/>
      <c r="CY562" s="156"/>
      <c r="CZ562" s="156"/>
      <c r="DA562" s="156"/>
      <c r="DB562" s="156"/>
      <c r="DC562" s="156"/>
      <c r="DD562" s="156"/>
    </row>
    <row r="563" spans="1:108" s="243" customFormat="1" x14ac:dyDescent="0.2">
      <c r="A563" s="179"/>
      <c r="B563" s="179"/>
      <c r="C563" s="179"/>
      <c r="D563" s="179"/>
      <c r="E563" s="242"/>
      <c r="F563" s="179"/>
      <c r="G563" s="179"/>
      <c r="H563" s="179"/>
      <c r="I563" s="179"/>
      <c r="J563" s="179"/>
      <c r="K563" s="179"/>
      <c r="L563" s="179"/>
      <c r="M563" s="179"/>
      <c r="N563" s="179"/>
      <c r="O563" s="179"/>
      <c r="P563" s="179"/>
      <c r="Q563" s="179"/>
      <c r="R563" s="179"/>
      <c r="S563" s="179"/>
      <c r="T563" s="179"/>
      <c r="U563" s="179"/>
      <c r="V563" s="179"/>
      <c r="W563" s="179"/>
      <c r="X563" s="179"/>
      <c r="Y563" s="179"/>
      <c r="Z563" s="179"/>
      <c r="AB563" s="179"/>
      <c r="AC563" s="179"/>
      <c r="AF563" s="179"/>
      <c r="AG563" s="179"/>
      <c r="AJ563" s="179"/>
      <c r="AK563" s="179"/>
      <c r="AN563" s="179"/>
      <c r="AO563" s="179"/>
      <c r="AR563" s="179"/>
      <c r="AS563" s="179"/>
      <c r="AV563" s="179"/>
      <c r="AW563" s="179"/>
      <c r="AZ563" s="179"/>
      <c r="BA563" s="179"/>
      <c r="BD563" s="179"/>
      <c r="BE563" s="179"/>
      <c r="BH563" s="179"/>
      <c r="BI563" s="179"/>
      <c r="BL563" s="179"/>
      <c r="BM563" s="179"/>
      <c r="BP563" s="179"/>
      <c r="BQ563" s="179"/>
      <c r="BT563" s="179"/>
      <c r="BU563" s="179"/>
      <c r="BX563" s="179"/>
      <c r="BY563" s="179"/>
      <c r="CB563" s="179"/>
      <c r="CC563" s="179"/>
      <c r="CF563" s="179"/>
      <c r="CG563" s="179"/>
      <c r="CJ563" s="179"/>
      <c r="CK563" s="179"/>
      <c r="CN563" s="179"/>
      <c r="CO563" s="179"/>
      <c r="CR563" s="179"/>
      <c r="CS563" s="179"/>
      <c r="CV563" s="179"/>
      <c r="CW563" s="179"/>
      <c r="CX563" s="156"/>
      <c r="CY563" s="156"/>
      <c r="CZ563" s="156"/>
      <c r="DA563" s="156"/>
      <c r="DB563" s="156"/>
      <c r="DC563" s="156"/>
      <c r="DD563" s="156"/>
    </row>
    <row r="564" spans="1:108" s="243" customFormat="1" x14ac:dyDescent="0.2">
      <c r="A564" s="179"/>
      <c r="B564" s="179"/>
      <c r="C564" s="179"/>
      <c r="D564" s="179"/>
      <c r="E564" s="242"/>
      <c r="F564" s="179"/>
      <c r="G564" s="179"/>
      <c r="H564" s="179"/>
      <c r="I564" s="179"/>
      <c r="J564" s="179"/>
      <c r="K564" s="179"/>
      <c r="L564" s="179"/>
      <c r="M564" s="179"/>
      <c r="N564" s="179"/>
      <c r="O564" s="179"/>
      <c r="P564" s="179"/>
      <c r="Q564" s="179"/>
      <c r="R564" s="179"/>
      <c r="S564" s="179"/>
      <c r="T564" s="179"/>
      <c r="U564" s="179"/>
      <c r="V564" s="179"/>
      <c r="W564" s="179"/>
      <c r="X564" s="179"/>
      <c r="Y564" s="179"/>
      <c r="Z564" s="179"/>
      <c r="AB564" s="179"/>
      <c r="AC564" s="179"/>
      <c r="AF564" s="179"/>
      <c r="AG564" s="179"/>
      <c r="AJ564" s="179"/>
      <c r="AK564" s="179"/>
      <c r="AN564" s="179"/>
      <c r="AO564" s="179"/>
      <c r="AR564" s="179"/>
      <c r="AS564" s="179"/>
      <c r="AV564" s="179"/>
      <c r="AW564" s="179"/>
      <c r="AZ564" s="179"/>
      <c r="BA564" s="179"/>
      <c r="BD564" s="179"/>
      <c r="BE564" s="179"/>
      <c r="BH564" s="179"/>
      <c r="BI564" s="179"/>
      <c r="BL564" s="179"/>
      <c r="BM564" s="179"/>
      <c r="BP564" s="179"/>
      <c r="BQ564" s="179"/>
      <c r="BT564" s="179"/>
      <c r="BU564" s="179"/>
      <c r="BX564" s="179"/>
      <c r="BY564" s="179"/>
      <c r="CB564" s="179"/>
      <c r="CC564" s="179"/>
      <c r="CF564" s="179"/>
      <c r="CG564" s="179"/>
      <c r="CJ564" s="179"/>
      <c r="CK564" s="179"/>
      <c r="CN564" s="179"/>
      <c r="CO564" s="179"/>
      <c r="CR564" s="179"/>
      <c r="CS564" s="179"/>
      <c r="CV564" s="179"/>
      <c r="CW564" s="179"/>
      <c r="CX564" s="156"/>
      <c r="CY564" s="156"/>
      <c r="CZ564" s="156"/>
      <c r="DA564" s="156"/>
      <c r="DB564" s="156"/>
      <c r="DC564" s="156"/>
      <c r="DD564" s="156"/>
    </row>
    <row r="565" spans="1:108" s="243" customFormat="1" x14ac:dyDescent="0.2">
      <c r="A565" s="179"/>
      <c r="B565" s="179"/>
      <c r="C565" s="179"/>
      <c r="D565" s="179"/>
      <c r="E565" s="242"/>
      <c r="F565" s="179"/>
      <c r="G565" s="179"/>
      <c r="H565" s="179"/>
      <c r="I565" s="179"/>
      <c r="J565" s="179"/>
      <c r="K565" s="179"/>
      <c r="L565" s="179"/>
      <c r="M565" s="179"/>
      <c r="N565" s="179"/>
      <c r="O565" s="179"/>
      <c r="P565" s="179"/>
      <c r="Q565" s="179"/>
      <c r="R565" s="179"/>
      <c r="S565" s="179"/>
      <c r="T565" s="179"/>
      <c r="U565" s="179"/>
      <c r="V565" s="179"/>
      <c r="W565" s="179"/>
      <c r="X565" s="179"/>
      <c r="Y565" s="179"/>
      <c r="Z565" s="179"/>
      <c r="AB565" s="179"/>
      <c r="AC565" s="179"/>
      <c r="AF565" s="179"/>
      <c r="AG565" s="179"/>
      <c r="AJ565" s="179"/>
      <c r="AK565" s="179"/>
      <c r="AN565" s="179"/>
      <c r="AO565" s="179"/>
      <c r="AR565" s="179"/>
      <c r="AS565" s="179"/>
      <c r="AV565" s="179"/>
      <c r="AW565" s="179"/>
      <c r="AZ565" s="179"/>
      <c r="BA565" s="179"/>
      <c r="BD565" s="179"/>
      <c r="BE565" s="179"/>
      <c r="BH565" s="179"/>
      <c r="BI565" s="179"/>
      <c r="BL565" s="179"/>
      <c r="BM565" s="179"/>
      <c r="BP565" s="179"/>
      <c r="BQ565" s="179"/>
      <c r="BT565" s="179"/>
      <c r="BU565" s="179"/>
      <c r="BX565" s="179"/>
      <c r="BY565" s="179"/>
      <c r="CB565" s="179"/>
      <c r="CC565" s="179"/>
      <c r="CF565" s="179"/>
      <c r="CG565" s="179"/>
      <c r="CJ565" s="179"/>
      <c r="CK565" s="179"/>
      <c r="CN565" s="179"/>
      <c r="CO565" s="179"/>
      <c r="CR565" s="179"/>
      <c r="CS565" s="179"/>
      <c r="CV565" s="179"/>
      <c r="CW565" s="179"/>
      <c r="CX565" s="156"/>
      <c r="CY565" s="156"/>
      <c r="CZ565" s="156"/>
      <c r="DA565" s="156"/>
      <c r="DB565" s="156"/>
      <c r="DC565" s="156"/>
      <c r="DD565" s="156"/>
    </row>
    <row r="566" spans="1:108" s="243" customFormat="1" x14ac:dyDescent="0.2">
      <c r="A566" s="179"/>
      <c r="B566" s="179"/>
      <c r="C566" s="179"/>
      <c r="D566" s="179"/>
      <c r="E566" s="242"/>
      <c r="F566" s="179"/>
      <c r="G566" s="179"/>
      <c r="H566" s="179"/>
      <c r="I566" s="179"/>
      <c r="J566" s="179"/>
      <c r="K566" s="179"/>
      <c r="L566" s="179"/>
      <c r="M566" s="179"/>
      <c r="N566" s="179"/>
      <c r="O566" s="179"/>
      <c r="P566" s="179"/>
      <c r="Q566" s="179"/>
      <c r="R566" s="179"/>
      <c r="S566" s="179"/>
      <c r="T566" s="179"/>
      <c r="U566" s="179"/>
      <c r="V566" s="179"/>
      <c r="W566" s="179"/>
      <c r="X566" s="179"/>
      <c r="Y566" s="179"/>
      <c r="Z566" s="179"/>
      <c r="AB566" s="179"/>
      <c r="AC566" s="179"/>
      <c r="AF566" s="179"/>
      <c r="AG566" s="179"/>
      <c r="AJ566" s="179"/>
      <c r="AK566" s="179"/>
      <c r="AN566" s="179"/>
      <c r="AO566" s="179"/>
      <c r="AR566" s="179"/>
      <c r="AS566" s="179"/>
      <c r="AV566" s="179"/>
      <c r="AW566" s="179"/>
      <c r="AZ566" s="179"/>
      <c r="BA566" s="179"/>
      <c r="BD566" s="179"/>
      <c r="BE566" s="179"/>
      <c r="BH566" s="179"/>
      <c r="BI566" s="179"/>
      <c r="BL566" s="179"/>
      <c r="BM566" s="179"/>
      <c r="BP566" s="179"/>
      <c r="BQ566" s="179"/>
      <c r="BT566" s="179"/>
      <c r="BU566" s="179"/>
      <c r="BX566" s="179"/>
      <c r="BY566" s="179"/>
      <c r="CB566" s="179"/>
      <c r="CC566" s="179"/>
      <c r="CF566" s="179"/>
      <c r="CG566" s="179"/>
      <c r="CJ566" s="179"/>
      <c r="CK566" s="179"/>
      <c r="CN566" s="179"/>
      <c r="CO566" s="179"/>
      <c r="CR566" s="179"/>
      <c r="CS566" s="179"/>
      <c r="CV566" s="179"/>
      <c r="CW566" s="179"/>
      <c r="CX566" s="156"/>
      <c r="CY566" s="156"/>
      <c r="CZ566" s="156"/>
      <c r="DA566" s="156"/>
      <c r="DB566" s="156"/>
      <c r="DC566" s="156"/>
      <c r="DD566" s="156"/>
    </row>
    <row r="567" spans="1:108" s="243" customFormat="1" x14ac:dyDescent="0.2">
      <c r="A567" s="179"/>
      <c r="B567" s="179"/>
      <c r="C567" s="179"/>
      <c r="D567" s="179"/>
      <c r="E567" s="242"/>
      <c r="F567" s="179"/>
      <c r="G567" s="179"/>
      <c r="H567" s="179"/>
      <c r="I567" s="179"/>
      <c r="J567" s="179"/>
      <c r="K567" s="179"/>
      <c r="L567" s="179"/>
      <c r="M567" s="179"/>
      <c r="N567" s="179"/>
      <c r="O567" s="179"/>
      <c r="P567" s="179"/>
      <c r="Q567" s="179"/>
      <c r="R567" s="179"/>
      <c r="S567" s="179"/>
      <c r="T567" s="179"/>
      <c r="U567" s="179"/>
      <c r="V567" s="179"/>
      <c r="W567" s="179"/>
      <c r="X567" s="179"/>
      <c r="Y567" s="179"/>
      <c r="Z567" s="179"/>
      <c r="AB567" s="179"/>
      <c r="AC567" s="179"/>
      <c r="AF567" s="179"/>
      <c r="AG567" s="179"/>
      <c r="AJ567" s="179"/>
      <c r="AK567" s="179"/>
      <c r="AN567" s="179"/>
      <c r="AO567" s="179"/>
      <c r="AR567" s="179"/>
      <c r="AS567" s="179"/>
      <c r="AV567" s="179"/>
      <c r="AW567" s="179"/>
      <c r="AZ567" s="179"/>
      <c r="BA567" s="179"/>
      <c r="BD567" s="179"/>
      <c r="BE567" s="179"/>
      <c r="BH567" s="179"/>
      <c r="BI567" s="179"/>
      <c r="BL567" s="179"/>
      <c r="BM567" s="179"/>
      <c r="BP567" s="179"/>
      <c r="BQ567" s="179"/>
      <c r="BT567" s="179"/>
      <c r="BU567" s="179"/>
      <c r="BX567" s="179"/>
      <c r="BY567" s="179"/>
      <c r="CB567" s="179"/>
      <c r="CC567" s="179"/>
      <c r="CF567" s="179"/>
      <c r="CG567" s="179"/>
      <c r="CJ567" s="179"/>
      <c r="CK567" s="179"/>
      <c r="CN567" s="179"/>
      <c r="CO567" s="179"/>
      <c r="CR567" s="179"/>
      <c r="CS567" s="179"/>
      <c r="CV567" s="179"/>
      <c r="CW567" s="179"/>
      <c r="CX567" s="156"/>
      <c r="CY567" s="156"/>
      <c r="CZ567" s="156"/>
      <c r="DA567" s="156"/>
      <c r="DB567" s="156"/>
      <c r="DC567" s="156"/>
      <c r="DD567" s="156"/>
    </row>
    <row r="568" spans="1:108" s="243" customFormat="1" x14ac:dyDescent="0.2">
      <c r="A568" s="179"/>
      <c r="B568" s="179"/>
      <c r="C568" s="179"/>
      <c r="D568" s="179"/>
      <c r="E568" s="242"/>
      <c r="F568" s="179"/>
      <c r="G568" s="179"/>
      <c r="H568" s="179"/>
      <c r="I568" s="179"/>
      <c r="J568" s="179"/>
      <c r="K568" s="179"/>
      <c r="L568" s="179"/>
      <c r="M568" s="179"/>
      <c r="N568" s="179"/>
      <c r="O568" s="179"/>
      <c r="P568" s="179"/>
      <c r="Q568" s="179"/>
      <c r="R568" s="179"/>
      <c r="S568" s="179"/>
      <c r="T568" s="179"/>
      <c r="U568" s="179"/>
      <c r="V568" s="179"/>
      <c r="W568" s="179"/>
      <c r="X568" s="179"/>
      <c r="Y568" s="179"/>
      <c r="Z568" s="179"/>
      <c r="AB568" s="179"/>
      <c r="AC568" s="179"/>
      <c r="AF568" s="179"/>
      <c r="AG568" s="179"/>
      <c r="AJ568" s="179"/>
      <c r="AK568" s="179"/>
      <c r="AN568" s="179"/>
      <c r="AO568" s="179"/>
      <c r="AR568" s="179"/>
      <c r="AS568" s="179"/>
      <c r="AV568" s="179"/>
      <c r="AW568" s="179"/>
      <c r="AZ568" s="179"/>
      <c r="BA568" s="179"/>
      <c r="BD568" s="179"/>
      <c r="BE568" s="179"/>
      <c r="BH568" s="179"/>
      <c r="BI568" s="179"/>
      <c r="BL568" s="179"/>
      <c r="BM568" s="179"/>
      <c r="BP568" s="179"/>
      <c r="BQ568" s="179"/>
      <c r="BT568" s="179"/>
      <c r="BU568" s="179"/>
      <c r="BX568" s="179"/>
      <c r="BY568" s="179"/>
      <c r="CB568" s="179"/>
      <c r="CC568" s="179"/>
      <c r="CF568" s="179"/>
      <c r="CG568" s="179"/>
      <c r="CJ568" s="179"/>
      <c r="CK568" s="179"/>
      <c r="CN568" s="179"/>
      <c r="CO568" s="179"/>
      <c r="CR568" s="179"/>
      <c r="CS568" s="179"/>
      <c r="CV568" s="179"/>
      <c r="CW568" s="179"/>
      <c r="CX568" s="156"/>
      <c r="CY568" s="156"/>
      <c r="CZ568" s="156"/>
      <c r="DA568" s="156"/>
      <c r="DB568" s="156"/>
      <c r="DC568" s="156"/>
      <c r="DD568" s="156"/>
    </row>
    <row r="569" spans="1:108" s="243" customFormat="1" x14ac:dyDescent="0.2">
      <c r="A569" s="179"/>
      <c r="B569" s="179"/>
      <c r="C569" s="179"/>
      <c r="D569" s="179"/>
      <c r="E569" s="242"/>
      <c r="F569" s="179"/>
      <c r="G569" s="179"/>
      <c r="H569" s="179"/>
      <c r="I569" s="179"/>
      <c r="J569" s="179"/>
      <c r="K569" s="179"/>
      <c r="L569" s="179"/>
      <c r="M569" s="179"/>
      <c r="N569" s="179"/>
      <c r="O569" s="179"/>
      <c r="P569" s="179"/>
      <c r="Q569" s="179"/>
      <c r="R569" s="179"/>
      <c r="S569" s="179"/>
      <c r="T569" s="179"/>
      <c r="U569" s="179"/>
      <c r="V569" s="179"/>
      <c r="W569" s="179"/>
      <c r="X569" s="179"/>
      <c r="Y569" s="179"/>
      <c r="Z569" s="179"/>
      <c r="AB569" s="179"/>
      <c r="AC569" s="179"/>
      <c r="AF569" s="179"/>
      <c r="AG569" s="179"/>
      <c r="AJ569" s="179"/>
      <c r="AK569" s="179"/>
      <c r="AN569" s="179"/>
      <c r="AO569" s="179"/>
      <c r="AR569" s="179"/>
      <c r="AS569" s="179"/>
      <c r="AV569" s="179"/>
      <c r="AW569" s="179"/>
      <c r="AZ569" s="179"/>
      <c r="BA569" s="179"/>
      <c r="BD569" s="179"/>
      <c r="BE569" s="179"/>
      <c r="BH569" s="179"/>
      <c r="BI569" s="179"/>
      <c r="BL569" s="179"/>
      <c r="BM569" s="179"/>
      <c r="BP569" s="179"/>
      <c r="BQ569" s="179"/>
      <c r="BT569" s="179"/>
      <c r="BU569" s="179"/>
      <c r="BX569" s="179"/>
      <c r="BY569" s="179"/>
      <c r="CB569" s="179"/>
      <c r="CC569" s="179"/>
      <c r="CF569" s="179"/>
      <c r="CG569" s="179"/>
      <c r="CJ569" s="179"/>
      <c r="CK569" s="179"/>
      <c r="CN569" s="179"/>
      <c r="CO569" s="179"/>
      <c r="CR569" s="179"/>
      <c r="CS569" s="179"/>
      <c r="CV569" s="179"/>
      <c r="CW569" s="179"/>
      <c r="CX569" s="156"/>
      <c r="CY569" s="156"/>
      <c r="CZ569" s="156"/>
      <c r="DA569" s="156"/>
      <c r="DB569" s="156"/>
      <c r="DC569" s="156"/>
      <c r="DD569" s="156"/>
    </row>
    <row r="570" spans="1:108" s="243" customFormat="1" x14ac:dyDescent="0.2">
      <c r="A570" s="179"/>
      <c r="B570" s="179"/>
      <c r="C570" s="179"/>
      <c r="D570" s="179"/>
      <c r="E570" s="242"/>
      <c r="F570" s="179"/>
      <c r="G570" s="179"/>
      <c r="H570" s="179"/>
      <c r="I570" s="179"/>
      <c r="J570" s="179"/>
      <c r="K570" s="179"/>
      <c r="L570" s="179"/>
      <c r="M570" s="179"/>
      <c r="N570" s="179"/>
      <c r="O570" s="179"/>
      <c r="P570" s="179"/>
      <c r="Q570" s="179"/>
      <c r="R570" s="179"/>
      <c r="S570" s="179"/>
      <c r="T570" s="179"/>
      <c r="U570" s="179"/>
      <c r="V570" s="179"/>
      <c r="W570" s="179"/>
      <c r="X570" s="179"/>
      <c r="Y570" s="179"/>
      <c r="Z570" s="179"/>
      <c r="AB570" s="179"/>
      <c r="AC570" s="179"/>
      <c r="AF570" s="179"/>
      <c r="AG570" s="179"/>
      <c r="AJ570" s="179"/>
      <c r="AK570" s="179"/>
      <c r="AN570" s="179"/>
      <c r="AO570" s="179"/>
      <c r="AR570" s="179"/>
      <c r="AS570" s="179"/>
      <c r="AV570" s="179"/>
      <c r="AW570" s="179"/>
      <c r="AZ570" s="179"/>
      <c r="BA570" s="179"/>
      <c r="BD570" s="179"/>
      <c r="BE570" s="179"/>
      <c r="BH570" s="179"/>
      <c r="BI570" s="179"/>
      <c r="BL570" s="179"/>
      <c r="BM570" s="179"/>
      <c r="BP570" s="179"/>
      <c r="BQ570" s="179"/>
      <c r="BT570" s="179"/>
      <c r="BU570" s="179"/>
      <c r="BX570" s="179"/>
      <c r="BY570" s="179"/>
      <c r="CB570" s="179"/>
      <c r="CC570" s="179"/>
      <c r="CF570" s="179"/>
      <c r="CG570" s="179"/>
      <c r="CJ570" s="179"/>
      <c r="CK570" s="179"/>
      <c r="CN570" s="179"/>
      <c r="CO570" s="179"/>
      <c r="CR570" s="179"/>
      <c r="CS570" s="179"/>
      <c r="CV570" s="179"/>
      <c r="CW570" s="179"/>
      <c r="CX570" s="156"/>
      <c r="CY570" s="156"/>
      <c r="CZ570" s="156"/>
      <c r="DA570" s="156"/>
      <c r="DB570" s="156"/>
      <c r="DC570" s="156"/>
      <c r="DD570" s="156"/>
    </row>
    <row r="571" spans="1:108" s="243" customFormat="1" x14ac:dyDescent="0.2">
      <c r="A571" s="179"/>
      <c r="B571" s="179"/>
      <c r="C571" s="179"/>
      <c r="D571" s="179"/>
      <c r="E571" s="242"/>
      <c r="F571" s="179"/>
      <c r="G571" s="179"/>
      <c r="H571" s="179"/>
      <c r="I571" s="179"/>
      <c r="J571" s="179"/>
      <c r="K571" s="179"/>
      <c r="L571" s="179"/>
      <c r="M571" s="179"/>
      <c r="N571" s="179"/>
      <c r="O571" s="179"/>
      <c r="P571" s="179"/>
      <c r="Q571" s="179"/>
      <c r="R571" s="179"/>
      <c r="S571" s="179"/>
      <c r="T571" s="179"/>
      <c r="U571" s="179"/>
      <c r="V571" s="179"/>
      <c r="W571" s="179"/>
      <c r="X571" s="179"/>
      <c r="Y571" s="179"/>
      <c r="Z571" s="179"/>
      <c r="AB571" s="179"/>
      <c r="AC571" s="179"/>
      <c r="AF571" s="179"/>
      <c r="AG571" s="179"/>
      <c r="AJ571" s="179"/>
      <c r="AK571" s="179"/>
      <c r="AN571" s="179"/>
      <c r="AO571" s="179"/>
      <c r="AR571" s="179"/>
      <c r="AS571" s="179"/>
      <c r="AV571" s="179"/>
      <c r="AW571" s="179"/>
      <c r="AZ571" s="179"/>
      <c r="BA571" s="179"/>
      <c r="BD571" s="179"/>
      <c r="BE571" s="179"/>
      <c r="BH571" s="179"/>
      <c r="BI571" s="179"/>
      <c r="BL571" s="179"/>
      <c r="BM571" s="179"/>
      <c r="BP571" s="179"/>
      <c r="BQ571" s="179"/>
      <c r="BT571" s="179"/>
      <c r="BU571" s="179"/>
      <c r="BX571" s="179"/>
      <c r="BY571" s="179"/>
      <c r="CB571" s="179"/>
      <c r="CC571" s="179"/>
      <c r="CF571" s="179"/>
      <c r="CG571" s="179"/>
      <c r="CJ571" s="179"/>
      <c r="CK571" s="179"/>
      <c r="CN571" s="179"/>
      <c r="CO571" s="179"/>
      <c r="CR571" s="179"/>
      <c r="CS571" s="179"/>
      <c r="CV571" s="179"/>
      <c r="CW571" s="179"/>
      <c r="CX571" s="156"/>
      <c r="CY571" s="156"/>
      <c r="CZ571" s="156"/>
      <c r="DA571" s="156"/>
      <c r="DB571" s="156"/>
      <c r="DC571" s="156"/>
      <c r="DD571" s="156"/>
    </row>
    <row r="572" spans="1:108" s="243" customFormat="1" x14ac:dyDescent="0.2">
      <c r="A572" s="179"/>
      <c r="B572" s="179"/>
      <c r="C572" s="179"/>
      <c r="D572" s="179"/>
      <c r="E572" s="242"/>
      <c r="F572" s="179"/>
      <c r="G572" s="179"/>
      <c r="H572" s="179"/>
      <c r="I572" s="179"/>
      <c r="J572" s="179"/>
      <c r="K572" s="179"/>
      <c r="L572" s="179"/>
      <c r="M572" s="179"/>
      <c r="N572" s="179"/>
      <c r="O572" s="179"/>
      <c r="P572" s="179"/>
      <c r="Q572" s="179"/>
      <c r="R572" s="179"/>
      <c r="S572" s="179"/>
      <c r="T572" s="179"/>
      <c r="U572" s="179"/>
      <c r="V572" s="179"/>
      <c r="W572" s="179"/>
      <c r="X572" s="179"/>
      <c r="Y572" s="179"/>
      <c r="Z572" s="179"/>
      <c r="AB572" s="179"/>
      <c r="AC572" s="179"/>
      <c r="AF572" s="179"/>
      <c r="AG572" s="179"/>
      <c r="AJ572" s="179"/>
      <c r="AK572" s="179"/>
      <c r="AN572" s="179"/>
      <c r="AO572" s="179"/>
      <c r="AR572" s="179"/>
      <c r="AS572" s="179"/>
      <c r="AV572" s="179"/>
      <c r="AW572" s="179"/>
      <c r="AZ572" s="179"/>
      <c r="BA572" s="179"/>
      <c r="BD572" s="179"/>
      <c r="BE572" s="179"/>
      <c r="BH572" s="179"/>
      <c r="BI572" s="179"/>
      <c r="BL572" s="179"/>
      <c r="BM572" s="179"/>
      <c r="BP572" s="179"/>
      <c r="BQ572" s="179"/>
      <c r="BT572" s="179"/>
      <c r="BU572" s="179"/>
      <c r="BX572" s="179"/>
      <c r="BY572" s="179"/>
      <c r="CB572" s="179"/>
      <c r="CC572" s="179"/>
      <c r="CF572" s="179"/>
      <c r="CG572" s="179"/>
      <c r="CJ572" s="179"/>
      <c r="CK572" s="179"/>
      <c r="CN572" s="179"/>
      <c r="CO572" s="179"/>
      <c r="CR572" s="179"/>
      <c r="CS572" s="179"/>
      <c r="CV572" s="179"/>
      <c r="CW572" s="179"/>
      <c r="CX572" s="156"/>
      <c r="CY572" s="156"/>
      <c r="CZ572" s="156"/>
      <c r="DA572" s="156"/>
      <c r="DB572" s="156"/>
      <c r="DC572" s="156"/>
      <c r="DD572" s="156"/>
    </row>
    <row r="573" spans="1:108" s="243" customFormat="1" x14ac:dyDescent="0.2">
      <c r="A573" s="179"/>
      <c r="B573" s="179"/>
      <c r="C573" s="179"/>
      <c r="D573" s="179"/>
      <c r="E573" s="242"/>
      <c r="F573" s="179"/>
      <c r="G573" s="179"/>
      <c r="H573" s="179"/>
      <c r="I573" s="179"/>
      <c r="J573" s="179"/>
      <c r="K573" s="179"/>
      <c r="L573" s="179"/>
      <c r="M573" s="179"/>
      <c r="N573" s="179"/>
      <c r="O573" s="179"/>
      <c r="P573" s="179"/>
      <c r="Q573" s="179"/>
      <c r="R573" s="179"/>
      <c r="S573" s="179"/>
      <c r="T573" s="179"/>
      <c r="U573" s="179"/>
      <c r="V573" s="179"/>
      <c r="W573" s="179"/>
      <c r="X573" s="179"/>
      <c r="Y573" s="179"/>
      <c r="Z573" s="179"/>
      <c r="AB573" s="179"/>
      <c r="AC573" s="179"/>
      <c r="AF573" s="179"/>
      <c r="AG573" s="179"/>
      <c r="AJ573" s="179"/>
      <c r="AK573" s="179"/>
      <c r="AN573" s="179"/>
      <c r="AO573" s="179"/>
      <c r="AR573" s="179"/>
      <c r="AS573" s="179"/>
      <c r="AV573" s="179"/>
      <c r="AW573" s="179"/>
      <c r="AZ573" s="179"/>
      <c r="BA573" s="179"/>
      <c r="BD573" s="179"/>
      <c r="BE573" s="179"/>
      <c r="BH573" s="179"/>
      <c r="BI573" s="179"/>
      <c r="BL573" s="179"/>
      <c r="BM573" s="179"/>
      <c r="BP573" s="179"/>
      <c r="BQ573" s="179"/>
      <c r="BT573" s="179"/>
      <c r="BU573" s="179"/>
      <c r="BX573" s="179"/>
      <c r="BY573" s="179"/>
      <c r="CB573" s="179"/>
      <c r="CC573" s="179"/>
      <c r="CF573" s="179"/>
      <c r="CG573" s="179"/>
      <c r="CJ573" s="179"/>
      <c r="CK573" s="179"/>
      <c r="CN573" s="179"/>
      <c r="CO573" s="179"/>
      <c r="CR573" s="179"/>
      <c r="CS573" s="179"/>
      <c r="CV573" s="179"/>
      <c r="CW573" s="179"/>
      <c r="CX573" s="156"/>
      <c r="CY573" s="156"/>
      <c r="CZ573" s="156"/>
      <c r="DA573" s="156"/>
      <c r="DB573" s="156"/>
      <c r="DC573" s="156"/>
      <c r="DD573" s="156"/>
    </row>
    <row r="574" spans="1:108" s="243" customFormat="1" x14ac:dyDescent="0.2">
      <c r="A574" s="179"/>
      <c r="B574" s="179"/>
      <c r="C574" s="179"/>
      <c r="D574" s="179"/>
      <c r="E574" s="242"/>
      <c r="F574" s="179"/>
      <c r="G574" s="179"/>
      <c r="H574" s="179"/>
      <c r="I574" s="179"/>
      <c r="J574" s="179"/>
      <c r="K574" s="179"/>
      <c r="L574" s="179"/>
      <c r="M574" s="179"/>
      <c r="N574" s="179"/>
      <c r="O574" s="179"/>
      <c r="P574" s="179"/>
      <c r="Q574" s="179"/>
      <c r="R574" s="179"/>
      <c r="S574" s="179"/>
      <c r="T574" s="179"/>
      <c r="U574" s="179"/>
      <c r="V574" s="179"/>
      <c r="W574" s="179"/>
      <c r="X574" s="179"/>
      <c r="Y574" s="179"/>
      <c r="Z574" s="179"/>
      <c r="AB574" s="179"/>
      <c r="AC574" s="179"/>
      <c r="AF574" s="179"/>
      <c r="AG574" s="179"/>
      <c r="AJ574" s="179"/>
      <c r="AK574" s="179"/>
      <c r="AN574" s="179"/>
      <c r="AO574" s="179"/>
      <c r="AR574" s="179"/>
      <c r="AS574" s="179"/>
      <c r="AV574" s="179"/>
      <c r="AW574" s="179"/>
      <c r="AZ574" s="179"/>
      <c r="BA574" s="179"/>
      <c r="BD574" s="179"/>
      <c r="BE574" s="179"/>
      <c r="BH574" s="179"/>
      <c r="BI574" s="179"/>
      <c r="BL574" s="179"/>
      <c r="BM574" s="179"/>
      <c r="BP574" s="179"/>
      <c r="BQ574" s="179"/>
      <c r="BT574" s="179"/>
      <c r="BU574" s="179"/>
      <c r="BX574" s="179"/>
      <c r="BY574" s="179"/>
      <c r="CB574" s="179"/>
      <c r="CC574" s="179"/>
      <c r="CF574" s="179"/>
      <c r="CG574" s="179"/>
      <c r="CJ574" s="179"/>
      <c r="CK574" s="179"/>
      <c r="CN574" s="179"/>
      <c r="CO574" s="179"/>
      <c r="CR574" s="179"/>
      <c r="CS574" s="179"/>
      <c r="CV574" s="179"/>
      <c r="CW574" s="179"/>
      <c r="CX574" s="156"/>
      <c r="CY574" s="156"/>
      <c r="CZ574" s="156"/>
      <c r="DA574" s="156"/>
      <c r="DB574" s="156"/>
      <c r="DC574" s="156"/>
      <c r="DD574" s="156"/>
    </row>
    <row r="575" spans="1:108" s="243" customFormat="1" x14ac:dyDescent="0.2">
      <c r="A575" s="179"/>
      <c r="B575" s="179"/>
      <c r="C575" s="179"/>
      <c r="D575" s="179"/>
      <c r="E575" s="242"/>
      <c r="F575" s="179"/>
      <c r="G575" s="179"/>
      <c r="H575" s="179"/>
      <c r="I575" s="179"/>
      <c r="J575" s="179"/>
      <c r="K575" s="179"/>
      <c r="L575" s="179"/>
      <c r="M575" s="179"/>
      <c r="N575" s="179"/>
      <c r="O575" s="179"/>
      <c r="P575" s="179"/>
      <c r="Q575" s="179"/>
      <c r="R575" s="179"/>
      <c r="S575" s="179"/>
      <c r="T575" s="179"/>
      <c r="U575" s="179"/>
      <c r="V575" s="179"/>
      <c r="W575" s="179"/>
      <c r="X575" s="179"/>
      <c r="Y575" s="179"/>
      <c r="Z575" s="179"/>
      <c r="AB575" s="179"/>
      <c r="AC575" s="179"/>
      <c r="AF575" s="179"/>
      <c r="AG575" s="179"/>
      <c r="AJ575" s="179"/>
      <c r="AK575" s="179"/>
      <c r="AN575" s="179"/>
      <c r="AO575" s="179"/>
      <c r="AR575" s="179"/>
      <c r="AS575" s="179"/>
      <c r="AV575" s="179"/>
      <c r="AW575" s="179"/>
      <c r="AZ575" s="179"/>
      <c r="BA575" s="179"/>
      <c r="BD575" s="179"/>
      <c r="BE575" s="179"/>
      <c r="BH575" s="179"/>
      <c r="BI575" s="179"/>
      <c r="BL575" s="179"/>
      <c r="BM575" s="179"/>
      <c r="BP575" s="179"/>
      <c r="BQ575" s="179"/>
      <c r="BT575" s="179"/>
      <c r="BU575" s="179"/>
      <c r="BX575" s="179"/>
      <c r="BY575" s="179"/>
      <c r="CB575" s="179"/>
      <c r="CC575" s="179"/>
      <c r="CF575" s="179"/>
      <c r="CG575" s="179"/>
      <c r="CJ575" s="179"/>
      <c r="CK575" s="179"/>
      <c r="CN575" s="179"/>
      <c r="CO575" s="179"/>
      <c r="CR575" s="179"/>
      <c r="CS575" s="179"/>
      <c r="CV575" s="179"/>
      <c r="CW575" s="179"/>
      <c r="CX575" s="156"/>
      <c r="CY575" s="156"/>
      <c r="CZ575" s="156"/>
      <c r="DA575" s="156"/>
      <c r="DB575" s="156"/>
      <c r="DC575" s="156"/>
      <c r="DD575" s="156"/>
    </row>
    <row r="576" spans="1:108" s="243" customFormat="1" x14ac:dyDescent="0.2">
      <c r="A576" s="179"/>
      <c r="B576" s="179"/>
      <c r="C576" s="179"/>
      <c r="D576" s="179"/>
      <c r="E576" s="242"/>
      <c r="F576" s="179"/>
      <c r="G576" s="179"/>
      <c r="H576" s="179"/>
      <c r="I576" s="179"/>
      <c r="J576" s="179"/>
      <c r="K576" s="179"/>
      <c r="L576" s="179"/>
      <c r="M576" s="179"/>
      <c r="N576" s="179"/>
      <c r="O576" s="179"/>
      <c r="P576" s="179"/>
      <c r="Q576" s="179"/>
      <c r="R576" s="179"/>
      <c r="S576" s="179"/>
      <c r="T576" s="179"/>
      <c r="U576" s="179"/>
      <c r="V576" s="179"/>
      <c r="W576" s="179"/>
      <c r="X576" s="179"/>
      <c r="Y576" s="179"/>
      <c r="Z576" s="179"/>
      <c r="AB576" s="179"/>
      <c r="AC576" s="179"/>
      <c r="AF576" s="179"/>
      <c r="AG576" s="179"/>
      <c r="AJ576" s="179"/>
      <c r="AK576" s="179"/>
      <c r="AN576" s="179"/>
      <c r="AO576" s="179"/>
      <c r="AR576" s="179"/>
      <c r="AS576" s="179"/>
      <c r="AV576" s="179"/>
      <c r="AW576" s="179"/>
      <c r="AZ576" s="179"/>
      <c r="BA576" s="179"/>
      <c r="BD576" s="179"/>
      <c r="BE576" s="179"/>
      <c r="BH576" s="179"/>
      <c r="BI576" s="179"/>
      <c r="BL576" s="179"/>
      <c r="BM576" s="179"/>
      <c r="BP576" s="179"/>
      <c r="BQ576" s="179"/>
      <c r="BT576" s="179"/>
      <c r="BU576" s="179"/>
      <c r="BX576" s="179"/>
      <c r="BY576" s="179"/>
      <c r="CB576" s="179"/>
      <c r="CC576" s="179"/>
      <c r="CF576" s="179"/>
      <c r="CG576" s="179"/>
      <c r="CJ576" s="179"/>
      <c r="CK576" s="179"/>
      <c r="CN576" s="179"/>
      <c r="CO576" s="179"/>
      <c r="CR576" s="179"/>
      <c r="CS576" s="179"/>
      <c r="CV576" s="179"/>
      <c r="CW576" s="179"/>
      <c r="CX576" s="156"/>
      <c r="CY576" s="156"/>
      <c r="CZ576" s="156"/>
      <c r="DA576" s="156"/>
      <c r="DB576" s="156"/>
      <c r="DC576" s="156"/>
      <c r="DD576" s="156"/>
    </row>
    <row r="577" spans="1:108" s="243" customFormat="1" x14ac:dyDescent="0.2">
      <c r="A577" s="179"/>
      <c r="B577" s="179"/>
      <c r="C577" s="179"/>
      <c r="D577" s="179"/>
      <c r="E577" s="242"/>
      <c r="F577" s="179"/>
      <c r="G577" s="179"/>
      <c r="H577" s="179"/>
      <c r="I577" s="179"/>
      <c r="J577" s="179"/>
      <c r="K577" s="179"/>
      <c r="L577" s="179"/>
      <c r="M577" s="179"/>
      <c r="N577" s="179"/>
      <c r="O577" s="179"/>
      <c r="P577" s="179"/>
      <c r="Q577" s="179"/>
      <c r="R577" s="179"/>
      <c r="S577" s="179"/>
      <c r="T577" s="179"/>
      <c r="U577" s="179"/>
      <c r="V577" s="179"/>
      <c r="W577" s="179"/>
      <c r="X577" s="179"/>
      <c r="Y577" s="179"/>
      <c r="Z577" s="179"/>
      <c r="AB577" s="179"/>
      <c r="AC577" s="179"/>
      <c r="AF577" s="179"/>
      <c r="AG577" s="179"/>
      <c r="AJ577" s="179"/>
      <c r="AK577" s="179"/>
      <c r="AN577" s="179"/>
      <c r="AO577" s="179"/>
      <c r="AR577" s="179"/>
      <c r="AS577" s="179"/>
      <c r="AV577" s="179"/>
      <c r="AW577" s="179"/>
      <c r="AZ577" s="179"/>
      <c r="BA577" s="179"/>
      <c r="BD577" s="179"/>
      <c r="BE577" s="179"/>
      <c r="BH577" s="179"/>
      <c r="BI577" s="179"/>
      <c r="BL577" s="179"/>
      <c r="BM577" s="179"/>
      <c r="BP577" s="179"/>
      <c r="BQ577" s="179"/>
      <c r="BT577" s="179"/>
      <c r="BU577" s="179"/>
      <c r="BX577" s="179"/>
      <c r="BY577" s="179"/>
      <c r="CB577" s="179"/>
      <c r="CC577" s="179"/>
      <c r="CF577" s="179"/>
      <c r="CG577" s="179"/>
      <c r="CJ577" s="179"/>
      <c r="CK577" s="179"/>
      <c r="CN577" s="179"/>
      <c r="CO577" s="179"/>
      <c r="CR577" s="179"/>
      <c r="CS577" s="179"/>
      <c r="CV577" s="179"/>
      <c r="CW577" s="179"/>
      <c r="CX577" s="156"/>
      <c r="CY577" s="156"/>
      <c r="CZ577" s="156"/>
      <c r="DA577" s="156"/>
      <c r="DB577" s="156"/>
      <c r="DC577" s="156"/>
      <c r="DD577" s="156"/>
    </row>
    <row r="578" spans="1:108" s="243" customFormat="1" x14ac:dyDescent="0.2">
      <c r="A578" s="179"/>
      <c r="B578" s="179"/>
      <c r="C578" s="179"/>
      <c r="D578" s="179"/>
      <c r="E578" s="242"/>
      <c r="F578" s="179"/>
      <c r="G578" s="179"/>
      <c r="H578" s="179"/>
      <c r="I578" s="179"/>
      <c r="J578" s="179"/>
      <c r="K578" s="179"/>
      <c r="L578" s="179"/>
      <c r="M578" s="179"/>
      <c r="N578" s="179"/>
      <c r="O578" s="179"/>
      <c r="P578" s="179"/>
      <c r="Q578" s="179"/>
      <c r="R578" s="179"/>
      <c r="S578" s="179"/>
      <c r="T578" s="179"/>
      <c r="U578" s="179"/>
      <c r="V578" s="179"/>
      <c r="W578" s="179"/>
      <c r="X578" s="179"/>
      <c r="Y578" s="179"/>
      <c r="Z578" s="179"/>
      <c r="AB578" s="179"/>
      <c r="AC578" s="179"/>
      <c r="AF578" s="179"/>
      <c r="AG578" s="179"/>
      <c r="AJ578" s="179"/>
      <c r="AK578" s="179"/>
      <c r="AN578" s="179"/>
      <c r="AO578" s="179"/>
      <c r="AR578" s="179"/>
      <c r="AS578" s="179"/>
      <c r="AV578" s="179"/>
      <c r="AW578" s="179"/>
      <c r="AZ578" s="179"/>
      <c r="BA578" s="179"/>
      <c r="BD578" s="179"/>
      <c r="BE578" s="179"/>
      <c r="BH578" s="179"/>
      <c r="BI578" s="179"/>
      <c r="BL578" s="179"/>
      <c r="BM578" s="179"/>
      <c r="BP578" s="179"/>
      <c r="BQ578" s="179"/>
      <c r="BT578" s="179"/>
      <c r="BU578" s="179"/>
      <c r="BX578" s="179"/>
      <c r="BY578" s="179"/>
      <c r="CB578" s="179"/>
      <c r="CC578" s="179"/>
      <c r="CF578" s="179"/>
      <c r="CG578" s="179"/>
      <c r="CJ578" s="179"/>
      <c r="CK578" s="179"/>
      <c r="CN578" s="179"/>
      <c r="CO578" s="179"/>
      <c r="CR578" s="179"/>
      <c r="CS578" s="179"/>
      <c r="CV578" s="179"/>
      <c r="CW578" s="179"/>
      <c r="CX578" s="156"/>
      <c r="CY578" s="156"/>
      <c r="CZ578" s="156"/>
      <c r="DA578" s="156"/>
      <c r="DB578" s="156"/>
      <c r="DC578" s="156"/>
      <c r="DD578" s="156"/>
    </row>
    <row r="579" spans="1:108" s="243" customFormat="1" x14ac:dyDescent="0.2">
      <c r="A579" s="179"/>
      <c r="B579" s="179"/>
      <c r="C579" s="179"/>
      <c r="D579" s="179"/>
      <c r="E579" s="242"/>
      <c r="F579" s="179"/>
      <c r="G579" s="179"/>
      <c r="H579" s="179"/>
      <c r="I579" s="179"/>
      <c r="J579" s="179"/>
      <c r="K579" s="179"/>
      <c r="L579" s="179"/>
      <c r="M579" s="179"/>
      <c r="N579" s="179"/>
      <c r="O579" s="179"/>
      <c r="P579" s="179"/>
      <c r="Q579" s="179"/>
      <c r="R579" s="179"/>
      <c r="S579" s="179"/>
      <c r="T579" s="179"/>
      <c r="U579" s="179"/>
      <c r="V579" s="179"/>
      <c r="W579" s="179"/>
      <c r="X579" s="179"/>
      <c r="Y579" s="179"/>
      <c r="Z579" s="179"/>
      <c r="AB579" s="179"/>
      <c r="AC579" s="179"/>
      <c r="AF579" s="179"/>
      <c r="AG579" s="179"/>
      <c r="AJ579" s="179"/>
      <c r="AK579" s="179"/>
      <c r="AN579" s="179"/>
      <c r="AO579" s="179"/>
      <c r="AR579" s="179"/>
      <c r="AS579" s="179"/>
      <c r="AV579" s="179"/>
      <c r="AW579" s="179"/>
      <c r="AZ579" s="179"/>
      <c r="BA579" s="179"/>
      <c r="BD579" s="179"/>
      <c r="BE579" s="179"/>
      <c r="BH579" s="179"/>
      <c r="BI579" s="179"/>
      <c r="BL579" s="179"/>
      <c r="BM579" s="179"/>
      <c r="BP579" s="179"/>
      <c r="BQ579" s="179"/>
      <c r="BT579" s="179"/>
      <c r="BU579" s="179"/>
      <c r="BX579" s="179"/>
      <c r="BY579" s="179"/>
      <c r="CB579" s="179"/>
      <c r="CC579" s="179"/>
      <c r="CF579" s="179"/>
      <c r="CG579" s="179"/>
      <c r="CJ579" s="179"/>
      <c r="CK579" s="179"/>
      <c r="CN579" s="179"/>
      <c r="CO579" s="179"/>
      <c r="CR579" s="179"/>
      <c r="CS579" s="179"/>
      <c r="CV579" s="179"/>
      <c r="CW579" s="179"/>
      <c r="CX579" s="156"/>
      <c r="CY579" s="156"/>
      <c r="CZ579" s="156"/>
      <c r="DA579" s="156"/>
      <c r="DB579" s="156"/>
      <c r="DC579" s="156"/>
      <c r="DD579" s="156"/>
    </row>
    <row r="580" spans="1:108" s="243" customFormat="1" x14ac:dyDescent="0.2">
      <c r="A580" s="179"/>
      <c r="B580" s="179"/>
      <c r="C580" s="179"/>
      <c r="D580" s="179"/>
      <c r="E580" s="242"/>
      <c r="F580" s="179"/>
      <c r="G580" s="179"/>
      <c r="H580" s="179"/>
      <c r="I580" s="179"/>
      <c r="J580" s="179"/>
      <c r="K580" s="179"/>
      <c r="L580" s="179"/>
      <c r="M580" s="179"/>
      <c r="N580" s="179"/>
      <c r="O580" s="179"/>
      <c r="P580" s="179"/>
      <c r="Q580" s="179"/>
      <c r="R580" s="179"/>
      <c r="S580" s="179"/>
      <c r="T580" s="179"/>
      <c r="U580" s="179"/>
      <c r="V580" s="179"/>
      <c r="W580" s="179"/>
      <c r="X580" s="179"/>
      <c r="Y580" s="179"/>
      <c r="Z580" s="179"/>
      <c r="AB580" s="179"/>
      <c r="AC580" s="179"/>
      <c r="AF580" s="179"/>
      <c r="AG580" s="179"/>
      <c r="AJ580" s="179"/>
      <c r="AK580" s="179"/>
      <c r="AN580" s="179"/>
      <c r="AO580" s="179"/>
      <c r="AR580" s="179"/>
      <c r="AS580" s="179"/>
      <c r="AV580" s="179"/>
      <c r="AW580" s="179"/>
      <c r="AZ580" s="179"/>
      <c r="BA580" s="179"/>
      <c r="BD580" s="179"/>
      <c r="BE580" s="179"/>
      <c r="BH580" s="179"/>
      <c r="BI580" s="179"/>
      <c r="BL580" s="179"/>
      <c r="BM580" s="179"/>
      <c r="BP580" s="179"/>
      <c r="BQ580" s="179"/>
      <c r="BT580" s="179"/>
      <c r="BU580" s="179"/>
      <c r="BX580" s="179"/>
      <c r="BY580" s="179"/>
      <c r="CB580" s="179"/>
      <c r="CC580" s="179"/>
      <c r="CF580" s="179"/>
      <c r="CG580" s="179"/>
      <c r="CJ580" s="179"/>
      <c r="CK580" s="179"/>
      <c r="CN580" s="179"/>
      <c r="CO580" s="179"/>
      <c r="CR580" s="179"/>
      <c r="CS580" s="179"/>
      <c r="CV580" s="179"/>
      <c r="CW580" s="179"/>
      <c r="CX580" s="156"/>
      <c r="CY580" s="156"/>
      <c r="CZ580" s="156"/>
      <c r="DA580" s="156"/>
      <c r="DB580" s="156"/>
      <c r="DC580" s="156"/>
      <c r="DD580" s="156"/>
    </row>
    <row r="581" spans="1:108" s="243" customFormat="1" x14ac:dyDescent="0.2">
      <c r="A581" s="179"/>
      <c r="B581" s="179"/>
      <c r="C581" s="179"/>
      <c r="D581" s="179"/>
      <c r="E581" s="242"/>
      <c r="F581" s="179"/>
      <c r="G581" s="179"/>
      <c r="H581" s="179"/>
      <c r="I581" s="179"/>
      <c r="J581" s="179"/>
      <c r="K581" s="179"/>
      <c r="L581" s="179"/>
      <c r="M581" s="179"/>
      <c r="N581" s="179"/>
      <c r="O581" s="179"/>
      <c r="P581" s="179"/>
      <c r="Q581" s="179"/>
      <c r="R581" s="179"/>
      <c r="S581" s="179"/>
      <c r="T581" s="179"/>
      <c r="U581" s="179"/>
      <c r="V581" s="179"/>
      <c r="W581" s="179"/>
      <c r="X581" s="179"/>
      <c r="Y581" s="179"/>
      <c r="Z581" s="179"/>
      <c r="AB581" s="179"/>
      <c r="AC581" s="179"/>
      <c r="AF581" s="179"/>
      <c r="AG581" s="179"/>
      <c r="AJ581" s="179"/>
      <c r="AK581" s="179"/>
      <c r="AN581" s="179"/>
      <c r="AO581" s="179"/>
      <c r="AR581" s="179"/>
      <c r="AS581" s="179"/>
      <c r="AV581" s="179"/>
      <c r="AW581" s="179"/>
      <c r="AZ581" s="179"/>
      <c r="BA581" s="179"/>
      <c r="BD581" s="179"/>
      <c r="BE581" s="179"/>
      <c r="BH581" s="179"/>
      <c r="BI581" s="179"/>
      <c r="BL581" s="179"/>
      <c r="BM581" s="179"/>
      <c r="BP581" s="179"/>
      <c r="BQ581" s="179"/>
      <c r="BT581" s="179"/>
      <c r="BU581" s="179"/>
      <c r="BX581" s="179"/>
      <c r="BY581" s="179"/>
      <c r="CB581" s="179"/>
      <c r="CC581" s="179"/>
      <c r="CF581" s="179"/>
      <c r="CG581" s="179"/>
      <c r="CJ581" s="179"/>
      <c r="CK581" s="179"/>
      <c r="CN581" s="179"/>
      <c r="CO581" s="179"/>
      <c r="CR581" s="179"/>
      <c r="CS581" s="179"/>
      <c r="CV581" s="179"/>
      <c r="CW581" s="179"/>
      <c r="CX581" s="156"/>
      <c r="CY581" s="156"/>
      <c r="CZ581" s="156"/>
      <c r="DA581" s="156"/>
      <c r="DB581" s="156"/>
      <c r="DC581" s="156"/>
      <c r="DD581" s="156"/>
    </row>
    <row r="582" spans="1:108" s="243" customFormat="1" x14ac:dyDescent="0.2">
      <c r="A582" s="179"/>
      <c r="B582" s="179"/>
      <c r="C582" s="179"/>
      <c r="D582" s="179"/>
      <c r="E582" s="242"/>
      <c r="F582" s="179"/>
      <c r="G582" s="179"/>
      <c r="H582" s="179"/>
      <c r="I582" s="179"/>
      <c r="J582" s="179"/>
      <c r="K582" s="179"/>
      <c r="L582" s="179"/>
      <c r="M582" s="179"/>
      <c r="N582" s="179"/>
      <c r="O582" s="179"/>
      <c r="P582" s="179"/>
      <c r="Q582" s="179"/>
      <c r="R582" s="179"/>
      <c r="S582" s="179"/>
      <c r="T582" s="179"/>
      <c r="U582" s="179"/>
      <c r="V582" s="179"/>
      <c r="W582" s="179"/>
      <c r="X582" s="179"/>
      <c r="Y582" s="179"/>
      <c r="Z582" s="179"/>
      <c r="AB582" s="179"/>
      <c r="AC582" s="179"/>
      <c r="AF582" s="179"/>
      <c r="AG582" s="179"/>
      <c r="AJ582" s="179"/>
      <c r="AK582" s="179"/>
      <c r="AN582" s="179"/>
      <c r="AO582" s="179"/>
      <c r="AR582" s="179"/>
      <c r="AS582" s="179"/>
      <c r="AV582" s="179"/>
      <c r="AW582" s="179"/>
      <c r="AZ582" s="179"/>
      <c r="BA582" s="179"/>
      <c r="BD582" s="179"/>
      <c r="BE582" s="179"/>
      <c r="BH582" s="179"/>
      <c r="BI582" s="179"/>
      <c r="BL582" s="179"/>
      <c r="BM582" s="179"/>
      <c r="BP582" s="179"/>
      <c r="BQ582" s="179"/>
      <c r="BT582" s="179"/>
      <c r="BU582" s="179"/>
      <c r="BX582" s="179"/>
      <c r="BY582" s="179"/>
      <c r="CB582" s="179"/>
      <c r="CC582" s="179"/>
      <c r="CF582" s="179"/>
      <c r="CG582" s="179"/>
      <c r="CJ582" s="179"/>
      <c r="CK582" s="179"/>
      <c r="CN582" s="179"/>
      <c r="CO582" s="179"/>
      <c r="CR582" s="179"/>
      <c r="CS582" s="179"/>
      <c r="CV582" s="179"/>
      <c r="CW582" s="179"/>
      <c r="CX582" s="156"/>
      <c r="CY582" s="156"/>
      <c r="CZ582" s="156"/>
      <c r="DA582" s="156"/>
      <c r="DB582" s="156"/>
      <c r="DC582" s="156"/>
      <c r="DD582" s="156"/>
    </row>
    <row r="583" spans="1:108" s="243" customFormat="1" x14ac:dyDescent="0.2">
      <c r="A583" s="179"/>
      <c r="B583" s="179"/>
      <c r="C583" s="179"/>
      <c r="D583" s="179"/>
      <c r="E583" s="242"/>
      <c r="F583" s="179"/>
      <c r="G583" s="179"/>
      <c r="H583" s="179"/>
      <c r="I583" s="179"/>
      <c r="J583" s="179"/>
      <c r="K583" s="179"/>
      <c r="L583" s="179"/>
      <c r="M583" s="179"/>
      <c r="N583" s="179"/>
      <c r="O583" s="179"/>
      <c r="P583" s="179"/>
      <c r="Q583" s="179"/>
      <c r="R583" s="179"/>
      <c r="S583" s="179"/>
      <c r="T583" s="179"/>
      <c r="U583" s="179"/>
      <c r="V583" s="179"/>
      <c r="W583" s="179"/>
      <c r="X583" s="179"/>
      <c r="Y583" s="179"/>
      <c r="Z583" s="179"/>
      <c r="AB583" s="179"/>
      <c r="AC583" s="179"/>
      <c r="AF583" s="179"/>
      <c r="AG583" s="179"/>
      <c r="AJ583" s="179"/>
      <c r="AK583" s="179"/>
      <c r="AN583" s="179"/>
      <c r="AO583" s="179"/>
      <c r="AR583" s="179"/>
      <c r="AS583" s="179"/>
      <c r="AV583" s="179"/>
      <c r="AW583" s="179"/>
      <c r="AZ583" s="179"/>
      <c r="BA583" s="179"/>
      <c r="BD583" s="179"/>
      <c r="BE583" s="179"/>
      <c r="BH583" s="179"/>
      <c r="BI583" s="179"/>
      <c r="BL583" s="179"/>
      <c r="BM583" s="179"/>
      <c r="BP583" s="179"/>
      <c r="BQ583" s="179"/>
      <c r="BT583" s="179"/>
      <c r="BU583" s="179"/>
      <c r="BX583" s="179"/>
      <c r="BY583" s="179"/>
      <c r="CB583" s="179"/>
      <c r="CC583" s="179"/>
      <c r="CF583" s="179"/>
      <c r="CG583" s="179"/>
      <c r="CJ583" s="179"/>
      <c r="CK583" s="179"/>
      <c r="CN583" s="179"/>
      <c r="CO583" s="179"/>
      <c r="CR583" s="179"/>
      <c r="CS583" s="179"/>
      <c r="CV583" s="179"/>
      <c r="CW583" s="179"/>
      <c r="CX583" s="156"/>
      <c r="CY583" s="156"/>
      <c r="CZ583" s="156"/>
      <c r="DA583" s="156"/>
      <c r="DB583" s="156"/>
      <c r="DC583" s="156"/>
      <c r="DD583" s="156"/>
    </row>
    <row r="584" spans="1:108" s="243" customFormat="1" x14ac:dyDescent="0.2">
      <c r="A584" s="179"/>
      <c r="B584" s="179"/>
      <c r="C584" s="179"/>
      <c r="D584" s="179"/>
      <c r="E584" s="242"/>
      <c r="F584" s="179"/>
      <c r="G584" s="179"/>
      <c r="H584" s="179"/>
      <c r="I584" s="179"/>
      <c r="J584" s="179"/>
      <c r="K584" s="179"/>
      <c r="L584" s="179"/>
      <c r="M584" s="179"/>
      <c r="N584" s="179"/>
      <c r="O584" s="179"/>
      <c r="P584" s="179"/>
      <c r="Q584" s="179"/>
      <c r="R584" s="179"/>
      <c r="S584" s="179"/>
      <c r="T584" s="179"/>
      <c r="U584" s="179"/>
      <c r="V584" s="179"/>
      <c r="W584" s="179"/>
      <c r="X584" s="179"/>
      <c r="Y584" s="179"/>
      <c r="Z584" s="179"/>
      <c r="AB584" s="179"/>
      <c r="AC584" s="179"/>
      <c r="AF584" s="179"/>
      <c r="AG584" s="179"/>
      <c r="AJ584" s="179"/>
      <c r="AK584" s="179"/>
      <c r="AN584" s="179"/>
      <c r="AO584" s="179"/>
      <c r="AR584" s="179"/>
      <c r="AS584" s="179"/>
      <c r="AV584" s="179"/>
      <c r="AW584" s="179"/>
      <c r="AZ584" s="179"/>
      <c r="BA584" s="179"/>
      <c r="BD584" s="179"/>
      <c r="BE584" s="179"/>
      <c r="BH584" s="179"/>
      <c r="BI584" s="179"/>
      <c r="BL584" s="179"/>
      <c r="BM584" s="179"/>
      <c r="BP584" s="179"/>
      <c r="BQ584" s="179"/>
      <c r="BT584" s="179"/>
      <c r="BU584" s="179"/>
      <c r="BX584" s="179"/>
      <c r="BY584" s="179"/>
      <c r="CB584" s="179"/>
      <c r="CC584" s="179"/>
      <c r="CF584" s="179"/>
      <c r="CG584" s="179"/>
      <c r="CJ584" s="179"/>
      <c r="CK584" s="179"/>
      <c r="CN584" s="179"/>
      <c r="CO584" s="179"/>
      <c r="CR584" s="179"/>
      <c r="CS584" s="179"/>
      <c r="CV584" s="179"/>
      <c r="CW584" s="179"/>
      <c r="CX584" s="156"/>
      <c r="CY584" s="156"/>
      <c r="CZ584" s="156"/>
      <c r="DA584" s="156"/>
      <c r="DB584" s="156"/>
      <c r="DC584" s="156"/>
      <c r="DD584" s="156"/>
    </row>
    <row r="585" spans="1:108" s="243" customFormat="1" x14ac:dyDescent="0.2">
      <c r="A585" s="179"/>
      <c r="B585" s="179"/>
      <c r="C585" s="179"/>
      <c r="D585" s="179"/>
      <c r="E585" s="242"/>
      <c r="F585" s="179"/>
      <c r="G585" s="179"/>
      <c r="H585" s="179"/>
      <c r="I585" s="179"/>
      <c r="J585" s="179"/>
      <c r="K585" s="179"/>
      <c r="L585" s="179"/>
      <c r="M585" s="179"/>
      <c r="N585" s="179"/>
      <c r="O585" s="179"/>
      <c r="P585" s="179"/>
      <c r="Q585" s="179"/>
      <c r="R585" s="179"/>
      <c r="S585" s="179"/>
      <c r="T585" s="179"/>
      <c r="U585" s="179"/>
      <c r="V585" s="179"/>
      <c r="W585" s="179"/>
      <c r="X585" s="179"/>
      <c r="Y585" s="179"/>
      <c r="Z585" s="179"/>
      <c r="AB585" s="179"/>
      <c r="AC585" s="179"/>
      <c r="AF585" s="179"/>
      <c r="AG585" s="179"/>
      <c r="AJ585" s="179"/>
      <c r="AK585" s="179"/>
      <c r="AN585" s="179"/>
      <c r="AO585" s="179"/>
      <c r="AR585" s="179"/>
      <c r="AS585" s="179"/>
      <c r="AV585" s="179"/>
      <c r="AW585" s="179"/>
      <c r="AZ585" s="179"/>
      <c r="BA585" s="179"/>
      <c r="BD585" s="179"/>
      <c r="BE585" s="179"/>
      <c r="BH585" s="179"/>
      <c r="BI585" s="179"/>
      <c r="BL585" s="179"/>
      <c r="BM585" s="179"/>
      <c r="BP585" s="179"/>
      <c r="BQ585" s="179"/>
      <c r="BT585" s="179"/>
      <c r="BU585" s="179"/>
      <c r="BX585" s="179"/>
      <c r="BY585" s="179"/>
      <c r="CB585" s="179"/>
      <c r="CC585" s="179"/>
      <c r="CF585" s="179"/>
      <c r="CG585" s="179"/>
      <c r="CJ585" s="179"/>
      <c r="CK585" s="179"/>
      <c r="CN585" s="179"/>
      <c r="CO585" s="179"/>
      <c r="CR585" s="179"/>
      <c r="CS585" s="179"/>
      <c r="CV585" s="179"/>
      <c r="CW585" s="179"/>
      <c r="CX585" s="156"/>
      <c r="CY585" s="156"/>
      <c r="CZ585" s="156"/>
      <c r="DA585" s="156"/>
      <c r="DB585" s="156"/>
      <c r="DC585" s="156"/>
      <c r="DD585" s="156"/>
    </row>
    <row r="586" spans="1:108" s="243" customFormat="1" x14ac:dyDescent="0.2">
      <c r="A586" s="179"/>
      <c r="B586" s="179"/>
      <c r="C586" s="179"/>
      <c r="D586" s="179"/>
      <c r="E586" s="242"/>
      <c r="F586" s="179"/>
      <c r="G586" s="179"/>
      <c r="H586" s="179"/>
      <c r="I586" s="179"/>
      <c r="J586" s="179"/>
      <c r="K586" s="179"/>
      <c r="L586" s="179"/>
      <c r="M586" s="179"/>
      <c r="N586" s="179"/>
      <c r="O586" s="179"/>
      <c r="P586" s="179"/>
      <c r="Q586" s="179"/>
      <c r="R586" s="179"/>
      <c r="S586" s="179"/>
      <c r="T586" s="179"/>
      <c r="U586" s="179"/>
      <c r="V586" s="179"/>
      <c r="W586" s="179"/>
      <c r="X586" s="179"/>
      <c r="Y586" s="179"/>
      <c r="Z586" s="179"/>
      <c r="AB586" s="179"/>
      <c r="AC586" s="179"/>
      <c r="AF586" s="179"/>
      <c r="AG586" s="179"/>
      <c r="AJ586" s="179"/>
      <c r="AK586" s="179"/>
      <c r="AN586" s="179"/>
      <c r="AO586" s="179"/>
      <c r="AR586" s="179"/>
      <c r="AS586" s="179"/>
      <c r="AV586" s="179"/>
      <c r="AW586" s="179"/>
      <c r="AZ586" s="179"/>
      <c r="BA586" s="179"/>
      <c r="BD586" s="179"/>
      <c r="BE586" s="179"/>
      <c r="BH586" s="179"/>
      <c r="BI586" s="179"/>
      <c r="BL586" s="179"/>
      <c r="BM586" s="179"/>
      <c r="BP586" s="179"/>
      <c r="BQ586" s="179"/>
      <c r="BT586" s="179"/>
      <c r="BU586" s="179"/>
      <c r="BX586" s="179"/>
      <c r="BY586" s="179"/>
      <c r="CB586" s="179"/>
      <c r="CC586" s="179"/>
      <c r="CF586" s="179"/>
      <c r="CG586" s="179"/>
      <c r="CJ586" s="179"/>
      <c r="CK586" s="179"/>
      <c r="CN586" s="179"/>
      <c r="CO586" s="179"/>
      <c r="CR586" s="179"/>
      <c r="CS586" s="179"/>
      <c r="CV586" s="179"/>
      <c r="CW586" s="179"/>
      <c r="CX586" s="156"/>
      <c r="CY586" s="156"/>
      <c r="CZ586" s="156"/>
      <c r="DA586" s="156"/>
      <c r="DB586" s="156"/>
      <c r="DC586" s="156"/>
      <c r="DD586" s="156"/>
    </row>
    <row r="587" spans="1:108" s="243" customFormat="1" x14ac:dyDescent="0.2">
      <c r="A587" s="179"/>
      <c r="B587" s="179"/>
      <c r="C587" s="179"/>
      <c r="D587" s="179"/>
      <c r="E587" s="242"/>
      <c r="F587" s="179"/>
      <c r="G587" s="179"/>
      <c r="H587" s="179"/>
      <c r="I587" s="179"/>
      <c r="J587" s="179"/>
      <c r="K587" s="179"/>
      <c r="L587" s="179"/>
      <c r="M587" s="179"/>
      <c r="N587" s="179"/>
      <c r="O587" s="179"/>
      <c r="P587" s="179"/>
      <c r="Q587" s="179"/>
      <c r="R587" s="179"/>
      <c r="S587" s="179"/>
      <c r="T587" s="179"/>
      <c r="U587" s="179"/>
      <c r="V587" s="179"/>
      <c r="W587" s="179"/>
      <c r="X587" s="179"/>
      <c r="Y587" s="179"/>
      <c r="Z587" s="179"/>
      <c r="AB587" s="179"/>
      <c r="AC587" s="179"/>
      <c r="AF587" s="179"/>
      <c r="AG587" s="179"/>
      <c r="AJ587" s="179"/>
      <c r="AK587" s="179"/>
      <c r="AN587" s="179"/>
      <c r="AO587" s="179"/>
      <c r="AR587" s="179"/>
      <c r="AS587" s="179"/>
      <c r="AV587" s="179"/>
      <c r="AW587" s="179"/>
      <c r="AZ587" s="179"/>
      <c r="BA587" s="179"/>
      <c r="BD587" s="179"/>
      <c r="BE587" s="179"/>
      <c r="BH587" s="179"/>
      <c r="BI587" s="179"/>
      <c r="BL587" s="179"/>
      <c r="BM587" s="179"/>
      <c r="BP587" s="179"/>
      <c r="BQ587" s="179"/>
      <c r="BT587" s="179"/>
      <c r="BU587" s="179"/>
      <c r="BX587" s="179"/>
      <c r="BY587" s="179"/>
      <c r="CB587" s="179"/>
      <c r="CC587" s="179"/>
      <c r="CF587" s="179"/>
      <c r="CG587" s="179"/>
      <c r="CJ587" s="179"/>
      <c r="CK587" s="179"/>
      <c r="CN587" s="179"/>
      <c r="CO587" s="179"/>
      <c r="CR587" s="179"/>
      <c r="CS587" s="179"/>
      <c r="CV587" s="179"/>
      <c r="CW587" s="179"/>
      <c r="CX587" s="156"/>
      <c r="CY587" s="156"/>
      <c r="CZ587" s="156"/>
      <c r="DA587" s="156"/>
      <c r="DB587" s="156"/>
      <c r="DC587" s="156"/>
      <c r="DD587" s="156"/>
    </row>
    <row r="588" spans="1:108" s="243" customFormat="1" x14ac:dyDescent="0.2">
      <c r="A588" s="179"/>
      <c r="B588" s="179"/>
      <c r="C588" s="179"/>
      <c r="D588" s="179"/>
      <c r="E588" s="242"/>
      <c r="F588" s="179"/>
      <c r="G588" s="179"/>
      <c r="H588" s="179"/>
      <c r="I588" s="179"/>
      <c r="J588" s="179"/>
      <c r="K588" s="179"/>
      <c r="L588" s="179"/>
      <c r="M588" s="179"/>
      <c r="N588" s="179"/>
      <c r="O588" s="179"/>
      <c r="P588" s="179"/>
      <c r="Q588" s="179"/>
      <c r="R588" s="179"/>
      <c r="S588" s="179"/>
      <c r="T588" s="179"/>
      <c r="U588" s="179"/>
      <c r="V588" s="179"/>
      <c r="W588" s="179"/>
      <c r="X588" s="179"/>
      <c r="Y588" s="179"/>
      <c r="Z588" s="179"/>
      <c r="AB588" s="179"/>
      <c r="AC588" s="179"/>
      <c r="AF588" s="179"/>
      <c r="AG588" s="179"/>
      <c r="AJ588" s="179"/>
      <c r="AK588" s="179"/>
      <c r="AN588" s="179"/>
      <c r="AO588" s="179"/>
      <c r="AR588" s="179"/>
      <c r="AS588" s="179"/>
      <c r="AV588" s="179"/>
      <c r="AW588" s="179"/>
      <c r="AZ588" s="179"/>
      <c r="BA588" s="179"/>
      <c r="BD588" s="179"/>
      <c r="BE588" s="179"/>
      <c r="BH588" s="179"/>
      <c r="BI588" s="179"/>
      <c r="BL588" s="179"/>
      <c r="BM588" s="179"/>
      <c r="BP588" s="179"/>
      <c r="BQ588" s="179"/>
      <c r="BT588" s="179"/>
      <c r="BU588" s="179"/>
      <c r="BX588" s="179"/>
      <c r="BY588" s="179"/>
      <c r="CB588" s="179"/>
      <c r="CC588" s="179"/>
      <c r="CF588" s="179"/>
      <c r="CG588" s="179"/>
      <c r="CJ588" s="179"/>
      <c r="CK588" s="179"/>
      <c r="CN588" s="179"/>
      <c r="CO588" s="179"/>
      <c r="CR588" s="179"/>
      <c r="CS588" s="179"/>
      <c r="CV588" s="179"/>
      <c r="CW588" s="179"/>
      <c r="CX588" s="156"/>
      <c r="CY588" s="156"/>
      <c r="CZ588" s="156"/>
      <c r="DA588" s="156"/>
      <c r="DB588" s="156"/>
      <c r="DC588" s="156"/>
      <c r="DD588" s="156"/>
    </row>
    <row r="589" spans="1:108" s="243" customFormat="1" x14ac:dyDescent="0.2">
      <c r="A589" s="179"/>
      <c r="B589" s="179"/>
      <c r="C589" s="179"/>
      <c r="D589" s="179"/>
      <c r="E589" s="242"/>
      <c r="F589" s="179"/>
      <c r="G589" s="179"/>
      <c r="H589" s="179"/>
      <c r="I589" s="179"/>
      <c r="J589" s="179"/>
      <c r="K589" s="179"/>
      <c r="L589" s="179"/>
      <c r="M589" s="179"/>
      <c r="N589" s="179"/>
      <c r="O589" s="179"/>
      <c r="P589" s="179"/>
      <c r="Q589" s="179"/>
      <c r="R589" s="179"/>
      <c r="S589" s="179"/>
      <c r="T589" s="179"/>
      <c r="U589" s="179"/>
      <c r="V589" s="179"/>
      <c r="W589" s="179"/>
      <c r="X589" s="179"/>
      <c r="Y589" s="179"/>
      <c r="Z589" s="179"/>
      <c r="AB589" s="179"/>
      <c r="AC589" s="179"/>
      <c r="AF589" s="179"/>
      <c r="AG589" s="179"/>
      <c r="AJ589" s="179"/>
      <c r="AK589" s="179"/>
      <c r="AN589" s="179"/>
      <c r="AO589" s="179"/>
      <c r="AR589" s="179"/>
      <c r="AS589" s="179"/>
      <c r="AV589" s="179"/>
      <c r="AW589" s="179"/>
      <c r="AZ589" s="179"/>
      <c r="BA589" s="179"/>
      <c r="BD589" s="179"/>
      <c r="BE589" s="179"/>
      <c r="BH589" s="179"/>
      <c r="BI589" s="179"/>
      <c r="BL589" s="179"/>
      <c r="BM589" s="179"/>
      <c r="BP589" s="179"/>
      <c r="BQ589" s="179"/>
      <c r="BT589" s="179"/>
      <c r="BU589" s="179"/>
      <c r="BX589" s="179"/>
      <c r="BY589" s="179"/>
      <c r="CB589" s="179"/>
      <c r="CC589" s="179"/>
      <c r="CF589" s="179"/>
      <c r="CG589" s="179"/>
      <c r="CJ589" s="179"/>
      <c r="CK589" s="179"/>
      <c r="CN589" s="179"/>
      <c r="CO589" s="179"/>
      <c r="CR589" s="179"/>
      <c r="CS589" s="179"/>
      <c r="CV589" s="179"/>
      <c r="CW589" s="179"/>
      <c r="CX589" s="156"/>
      <c r="CY589" s="156"/>
      <c r="CZ589" s="156"/>
      <c r="DA589" s="156"/>
      <c r="DB589" s="156"/>
      <c r="DC589" s="156"/>
      <c r="DD589" s="156"/>
    </row>
    <row r="590" spans="1:108" s="243" customFormat="1" x14ac:dyDescent="0.2">
      <c r="A590" s="179"/>
      <c r="B590" s="179"/>
      <c r="C590" s="179"/>
      <c r="D590" s="179"/>
      <c r="E590" s="242"/>
      <c r="F590" s="179"/>
      <c r="G590" s="179"/>
      <c r="H590" s="179"/>
      <c r="I590" s="179"/>
      <c r="J590" s="179"/>
      <c r="K590" s="179"/>
      <c r="L590" s="179"/>
      <c r="M590" s="179"/>
      <c r="N590" s="179"/>
      <c r="O590" s="179"/>
      <c r="P590" s="179"/>
      <c r="Q590" s="179"/>
      <c r="R590" s="179"/>
      <c r="S590" s="179"/>
      <c r="T590" s="179"/>
      <c r="U590" s="179"/>
      <c r="V590" s="179"/>
      <c r="W590" s="179"/>
      <c r="X590" s="179"/>
      <c r="Y590" s="179"/>
      <c r="Z590" s="179"/>
      <c r="AB590" s="179"/>
      <c r="AC590" s="179"/>
      <c r="AF590" s="179"/>
      <c r="AG590" s="179"/>
      <c r="AJ590" s="179"/>
      <c r="AK590" s="179"/>
      <c r="AN590" s="179"/>
      <c r="AO590" s="179"/>
      <c r="AR590" s="179"/>
      <c r="AS590" s="179"/>
      <c r="AV590" s="179"/>
      <c r="AW590" s="179"/>
      <c r="AZ590" s="179"/>
      <c r="BA590" s="179"/>
      <c r="BD590" s="179"/>
      <c r="BE590" s="179"/>
      <c r="BH590" s="179"/>
      <c r="BI590" s="179"/>
      <c r="BL590" s="179"/>
      <c r="BM590" s="179"/>
      <c r="BP590" s="179"/>
      <c r="BQ590" s="179"/>
      <c r="BT590" s="179"/>
      <c r="BU590" s="179"/>
      <c r="BX590" s="179"/>
      <c r="BY590" s="179"/>
      <c r="CB590" s="179"/>
      <c r="CC590" s="179"/>
      <c r="CF590" s="179"/>
      <c r="CG590" s="179"/>
      <c r="CJ590" s="179"/>
      <c r="CK590" s="179"/>
      <c r="CN590" s="179"/>
      <c r="CO590" s="179"/>
      <c r="CR590" s="179"/>
      <c r="CS590" s="179"/>
      <c r="CV590" s="179"/>
      <c r="CW590" s="179"/>
      <c r="CX590" s="156"/>
      <c r="CY590" s="156"/>
      <c r="CZ590" s="156"/>
      <c r="DA590" s="156"/>
      <c r="DB590" s="156"/>
      <c r="DC590" s="156"/>
      <c r="DD590" s="156"/>
    </row>
    <row r="591" spans="1:108" s="243" customFormat="1" x14ac:dyDescent="0.2">
      <c r="A591" s="179"/>
      <c r="B591" s="179"/>
      <c r="C591" s="179"/>
      <c r="D591" s="179"/>
      <c r="E591" s="242"/>
      <c r="F591" s="179"/>
      <c r="G591" s="179"/>
      <c r="H591" s="179"/>
      <c r="I591" s="179"/>
      <c r="J591" s="179"/>
      <c r="K591" s="179"/>
      <c r="L591" s="179"/>
      <c r="M591" s="179"/>
      <c r="N591" s="179"/>
      <c r="O591" s="179"/>
      <c r="P591" s="179"/>
      <c r="Q591" s="179"/>
      <c r="R591" s="179"/>
      <c r="S591" s="179"/>
      <c r="T591" s="179"/>
      <c r="U591" s="179"/>
      <c r="V591" s="179"/>
      <c r="W591" s="179"/>
      <c r="X591" s="179"/>
      <c r="Y591" s="179"/>
      <c r="Z591" s="179"/>
      <c r="AB591" s="179"/>
      <c r="AC591" s="179"/>
      <c r="AF591" s="179"/>
      <c r="AG591" s="179"/>
      <c r="AJ591" s="179"/>
      <c r="AK591" s="179"/>
      <c r="AN591" s="179"/>
      <c r="AO591" s="179"/>
      <c r="AR591" s="179"/>
      <c r="AS591" s="179"/>
      <c r="AV591" s="179"/>
      <c r="AW591" s="179"/>
      <c r="AZ591" s="179"/>
      <c r="BA591" s="179"/>
      <c r="BD591" s="179"/>
      <c r="BE591" s="179"/>
      <c r="BH591" s="179"/>
      <c r="BI591" s="179"/>
      <c r="BL591" s="179"/>
      <c r="BM591" s="179"/>
      <c r="BP591" s="179"/>
      <c r="BQ591" s="179"/>
      <c r="BT591" s="179"/>
      <c r="BU591" s="179"/>
      <c r="BX591" s="179"/>
      <c r="BY591" s="179"/>
      <c r="CB591" s="179"/>
      <c r="CC591" s="179"/>
      <c r="CF591" s="179"/>
      <c r="CG591" s="179"/>
      <c r="CJ591" s="179"/>
      <c r="CK591" s="179"/>
      <c r="CN591" s="179"/>
      <c r="CO591" s="179"/>
      <c r="CR591" s="179"/>
      <c r="CS591" s="179"/>
      <c r="CV591" s="179"/>
      <c r="CW591" s="179"/>
      <c r="CX591" s="156"/>
      <c r="CY591" s="156"/>
      <c r="CZ591" s="156"/>
      <c r="DA591" s="156"/>
      <c r="DB591" s="156"/>
      <c r="DC591" s="156"/>
      <c r="DD591" s="156"/>
    </row>
    <row r="592" spans="1:108" s="243" customFormat="1" x14ac:dyDescent="0.2">
      <c r="A592" s="179"/>
      <c r="B592" s="179"/>
      <c r="C592" s="179"/>
      <c r="D592" s="179"/>
      <c r="E592" s="242"/>
      <c r="F592" s="179"/>
      <c r="G592" s="179"/>
      <c r="H592" s="179"/>
      <c r="I592" s="179"/>
      <c r="J592" s="179"/>
      <c r="K592" s="179"/>
      <c r="L592" s="179"/>
      <c r="M592" s="179"/>
      <c r="N592" s="179"/>
      <c r="O592" s="179"/>
      <c r="P592" s="179"/>
      <c r="Q592" s="179"/>
      <c r="R592" s="179"/>
      <c r="S592" s="179"/>
      <c r="T592" s="179"/>
      <c r="U592" s="179"/>
      <c r="V592" s="179"/>
      <c r="W592" s="179"/>
      <c r="X592" s="179"/>
      <c r="Y592" s="179"/>
      <c r="Z592" s="179"/>
      <c r="AB592" s="179"/>
      <c r="AC592" s="179"/>
      <c r="AF592" s="179"/>
      <c r="AG592" s="179"/>
      <c r="AJ592" s="179"/>
      <c r="AK592" s="179"/>
      <c r="AN592" s="179"/>
      <c r="AO592" s="179"/>
      <c r="AR592" s="179"/>
      <c r="AS592" s="179"/>
      <c r="AV592" s="179"/>
      <c r="AW592" s="179"/>
      <c r="AZ592" s="179"/>
      <c r="BA592" s="179"/>
      <c r="BD592" s="179"/>
      <c r="BE592" s="179"/>
      <c r="BH592" s="179"/>
      <c r="BI592" s="179"/>
      <c r="BL592" s="179"/>
      <c r="BM592" s="179"/>
      <c r="BP592" s="179"/>
      <c r="BQ592" s="179"/>
      <c r="BT592" s="179"/>
      <c r="BU592" s="179"/>
      <c r="BX592" s="179"/>
      <c r="BY592" s="179"/>
      <c r="CB592" s="179"/>
      <c r="CC592" s="179"/>
      <c r="CF592" s="179"/>
      <c r="CG592" s="179"/>
      <c r="CJ592" s="179"/>
      <c r="CK592" s="179"/>
      <c r="CN592" s="179"/>
      <c r="CO592" s="179"/>
      <c r="CR592" s="179"/>
      <c r="CS592" s="179"/>
      <c r="CV592" s="179"/>
      <c r="CW592" s="179"/>
      <c r="CX592" s="156"/>
      <c r="CY592" s="156"/>
      <c r="CZ592" s="156"/>
      <c r="DA592" s="156"/>
      <c r="DB592" s="156"/>
      <c r="DC592" s="156"/>
      <c r="DD592" s="156"/>
    </row>
    <row r="593" spans="1:108" s="243" customFormat="1" x14ac:dyDescent="0.2">
      <c r="A593" s="179"/>
      <c r="B593" s="179"/>
      <c r="C593" s="179"/>
      <c r="D593" s="179"/>
      <c r="E593" s="242"/>
      <c r="F593" s="179"/>
      <c r="G593" s="179"/>
      <c r="H593" s="179"/>
      <c r="I593" s="179"/>
      <c r="J593" s="179"/>
      <c r="K593" s="179"/>
      <c r="L593" s="179"/>
      <c r="M593" s="179"/>
      <c r="N593" s="179"/>
      <c r="O593" s="179"/>
      <c r="P593" s="179"/>
      <c r="Q593" s="179"/>
      <c r="R593" s="179"/>
      <c r="S593" s="179"/>
      <c r="T593" s="179"/>
      <c r="U593" s="179"/>
      <c r="V593" s="179"/>
      <c r="W593" s="179"/>
      <c r="X593" s="179"/>
      <c r="Y593" s="179"/>
      <c r="Z593" s="179"/>
      <c r="AB593" s="179"/>
      <c r="AC593" s="179"/>
      <c r="AF593" s="179"/>
      <c r="AG593" s="179"/>
      <c r="AJ593" s="179"/>
      <c r="AK593" s="179"/>
      <c r="AN593" s="179"/>
      <c r="AO593" s="179"/>
      <c r="AR593" s="179"/>
      <c r="AS593" s="179"/>
      <c r="AV593" s="179"/>
      <c r="AW593" s="179"/>
      <c r="AZ593" s="179"/>
      <c r="BA593" s="179"/>
      <c r="BD593" s="179"/>
      <c r="BE593" s="179"/>
      <c r="BH593" s="179"/>
      <c r="BI593" s="179"/>
      <c r="BL593" s="179"/>
      <c r="BM593" s="179"/>
      <c r="BP593" s="179"/>
      <c r="BQ593" s="179"/>
      <c r="BT593" s="179"/>
      <c r="BU593" s="179"/>
      <c r="BX593" s="179"/>
      <c r="BY593" s="179"/>
      <c r="CB593" s="179"/>
      <c r="CC593" s="179"/>
      <c r="CF593" s="179"/>
      <c r="CG593" s="179"/>
      <c r="CJ593" s="179"/>
      <c r="CK593" s="179"/>
      <c r="CN593" s="179"/>
      <c r="CO593" s="179"/>
      <c r="CR593" s="179"/>
      <c r="CS593" s="179"/>
      <c r="CV593" s="179"/>
      <c r="CW593" s="179"/>
      <c r="CX593" s="156"/>
      <c r="CY593" s="156"/>
      <c r="CZ593" s="156"/>
      <c r="DA593" s="156"/>
      <c r="DB593" s="156"/>
      <c r="DC593" s="156"/>
      <c r="DD593" s="156"/>
    </row>
    <row r="594" spans="1:108" s="243" customFormat="1" x14ac:dyDescent="0.2">
      <c r="A594" s="179"/>
      <c r="B594" s="179"/>
      <c r="C594" s="179"/>
      <c r="D594" s="179"/>
      <c r="E594" s="242"/>
      <c r="F594" s="179"/>
      <c r="G594" s="179"/>
      <c r="H594" s="179"/>
      <c r="I594" s="179"/>
      <c r="J594" s="179"/>
      <c r="K594" s="179"/>
      <c r="L594" s="179"/>
      <c r="M594" s="179"/>
      <c r="N594" s="179"/>
      <c r="O594" s="179"/>
      <c r="P594" s="179"/>
      <c r="Q594" s="179"/>
      <c r="R594" s="179"/>
      <c r="S594" s="179"/>
      <c r="T594" s="179"/>
      <c r="U594" s="179"/>
      <c r="V594" s="179"/>
      <c r="W594" s="179"/>
      <c r="X594" s="179"/>
      <c r="Y594" s="179"/>
      <c r="Z594" s="179"/>
      <c r="AB594" s="179"/>
      <c r="AC594" s="179"/>
      <c r="AF594" s="179"/>
      <c r="AG594" s="179"/>
      <c r="AJ594" s="179"/>
      <c r="AK594" s="179"/>
      <c r="AN594" s="179"/>
      <c r="AO594" s="179"/>
      <c r="AR594" s="179"/>
      <c r="AS594" s="179"/>
      <c r="AV594" s="179"/>
      <c r="AW594" s="179"/>
      <c r="AZ594" s="179"/>
      <c r="BA594" s="179"/>
      <c r="BD594" s="179"/>
      <c r="BE594" s="179"/>
      <c r="BH594" s="179"/>
      <c r="BI594" s="179"/>
      <c r="BL594" s="179"/>
      <c r="BM594" s="179"/>
      <c r="BP594" s="179"/>
      <c r="BQ594" s="179"/>
      <c r="BT594" s="179"/>
      <c r="BU594" s="179"/>
      <c r="BX594" s="179"/>
      <c r="BY594" s="179"/>
      <c r="CB594" s="179"/>
      <c r="CC594" s="179"/>
      <c r="CF594" s="179"/>
      <c r="CG594" s="179"/>
      <c r="CJ594" s="179"/>
      <c r="CK594" s="179"/>
      <c r="CN594" s="179"/>
      <c r="CO594" s="179"/>
      <c r="CR594" s="179"/>
      <c r="CS594" s="179"/>
      <c r="CV594" s="179"/>
      <c r="CW594" s="179"/>
      <c r="CX594" s="156"/>
      <c r="CY594" s="156"/>
      <c r="CZ594" s="156"/>
      <c r="DA594" s="156"/>
      <c r="DB594" s="156"/>
      <c r="DC594" s="156"/>
      <c r="DD594" s="156"/>
    </row>
    <row r="595" spans="1:108" s="243" customFormat="1" x14ac:dyDescent="0.2">
      <c r="A595" s="179"/>
      <c r="B595" s="179"/>
      <c r="C595" s="179"/>
      <c r="D595" s="179"/>
      <c r="E595" s="242"/>
      <c r="F595" s="179"/>
      <c r="G595" s="179"/>
      <c r="H595" s="179"/>
      <c r="I595" s="179"/>
      <c r="J595" s="179"/>
      <c r="K595" s="179"/>
      <c r="L595" s="179"/>
      <c r="M595" s="179"/>
      <c r="N595" s="179"/>
      <c r="O595" s="179"/>
      <c r="P595" s="179"/>
      <c r="Q595" s="179"/>
      <c r="R595" s="179"/>
      <c r="S595" s="179"/>
      <c r="T595" s="179"/>
      <c r="U595" s="179"/>
      <c r="V595" s="179"/>
      <c r="W595" s="179"/>
      <c r="X595" s="179"/>
      <c r="Y595" s="179"/>
      <c r="Z595" s="179"/>
      <c r="AB595" s="179"/>
      <c r="AC595" s="179"/>
      <c r="AF595" s="179"/>
      <c r="AG595" s="179"/>
      <c r="AJ595" s="179"/>
      <c r="AK595" s="179"/>
      <c r="AN595" s="179"/>
      <c r="AO595" s="179"/>
      <c r="AR595" s="179"/>
      <c r="AS595" s="179"/>
      <c r="AV595" s="179"/>
      <c r="AW595" s="179"/>
      <c r="AZ595" s="179"/>
      <c r="BA595" s="179"/>
      <c r="BD595" s="179"/>
      <c r="BE595" s="179"/>
      <c r="BH595" s="179"/>
      <c r="BI595" s="179"/>
      <c r="BL595" s="179"/>
      <c r="BM595" s="179"/>
      <c r="BP595" s="179"/>
      <c r="BQ595" s="179"/>
      <c r="BT595" s="179"/>
      <c r="BU595" s="179"/>
      <c r="BX595" s="179"/>
      <c r="BY595" s="179"/>
      <c r="CB595" s="179"/>
      <c r="CC595" s="179"/>
      <c r="CF595" s="179"/>
      <c r="CG595" s="179"/>
      <c r="CJ595" s="179"/>
      <c r="CK595" s="179"/>
      <c r="CN595" s="179"/>
      <c r="CO595" s="179"/>
      <c r="CR595" s="179"/>
      <c r="CS595" s="179"/>
      <c r="CV595" s="179"/>
      <c r="CW595" s="179"/>
      <c r="CX595" s="156"/>
      <c r="CY595" s="156"/>
      <c r="CZ595" s="156"/>
      <c r="DA595" s="156"/>
      <c r="DB595" s="156"/>
      <c r="DC595" s="156"/>
      <c r="DD595" s="156"/>
    </row>
    <row r="596" spans="1:108" s="243" customFormat="1" x14ac:dyDescent="0.2">
      <c r="A596" s="179"/>
      <c r="B596" s="179"/>
      <c r="C596" s="179"/>
      <c r="D596" s="179"/>
      <c r="E596" s="242"/>
      <c r="F596" s="179"/>
      <c r="G596" s="179"/>
      <c r="H596" s="179"/>
      <c r="I596" s="179"/>
      <c r="J596" s="179"/>
      <c r="K596" s="179"/>
      <c r="L596" s="179"/>
      <c r="M596" s="179"/>
      <c r="N596" s="179"/>
      <c r="O596" s="179"/>
      <c r="P596" s="179"/>
      <c r="Q596" s="179"/>
      <c r="R596" s="179"/>
      <c r="S596" s="179"/>
      <c r="T596" s="179"/>
      <c r="U596" s="179"/>
      <c r="V596" s="179"/>
      <c r="W596" s="179"/>
      <c r="X596" s="179"/>
      <c r="Y596" s="179"/>
      <c r="Z596" s="179"/>
      <c r="AB596" s="179"/>
      <c r="AC596" s="179"/>
      <c r="AF596" s="179"/>
      <c r="AG596" s="179"/>
      <c r="AJ596" s="179"/>
      <c r="AK596" s="179"/>
      <c r="AN596" s="179"/>
      <c r="AO596" s="179"/>
      <c r="AR596" s="179"/>
      <c r="AS596" s="179"/>
      <c r="AV596" s="179"/>
      <c r="AW596" s="179"/>
      <c r="AZ596" s="179"/>
      <c r="BA596" s="179"/>
      <c r="BD596" s="179"/>
      <c r="BE596" s="179"/>
      <c r="BH596" s="179"/>
      <c r="BI596" s="179"/>
      <c r="BL596" s="179"/>
      <c r="BM596" s="179"/>
      <c r="BP596" s="179"/>
      <c r="BQ596" s="179"/>
      <c r="BT596" s="179"/>
      <c r="BU596" s="179"/>
      <c r="BX596" s="179"/>
      <c r="BY596" s="179"/>
      <c r="CB596" s="179"/>
      <c r="CC596" s="179"/>
      <c r="CF596" s="179"/>
      <c r="CG596" s="179"/>
      <c r="CJ596" s="179"/>
      <c r="CK596" s="179"/>
      <c r="CN596" s="179"/>
      <c r="CO596" s="179"/>
      <c r="CR596" s="179"/>
      <c r="CS596" s="179"/>
      <c r="CV596" s="179"/>
      <c r="CW596" s="179"/>
      <c r="CX596" s="156"/>
      <c r="CY596" s="156"/>
      <c r="CZ596" s="156"/>
      <c r="DA596" s="156"/>
      <c r="DB596" s="156"/>
      <c r="DC596" s="156"/>
      <c r="DD596" s="156"/>
    </row>
    <row r="597" spans="1:108" s="243" customFormat="1" x14ac:dyDescent="0.2">
      <c r="A597" s="179"/>
      <c r="B597" s="179"/>
      <c r="C597" s="179"/>
      <c r="D597" s="179"/>
      <c r="E597" s="242"/>
      <c r="F597" s="179"/>
      <c r="G597" s="179"/>
      <c r="H597" s="179"/>
      <c r="I597" s="179"/>
      <c r="J597" s="179"/>
      <c r="K597" s="179"/>
      <c r="L597" s="179"/>
      <c r="M597" s="179"/>
      <c r="N597" s="179"/>
      <c r="O597" s="179"/>
      <c r="P597" s="179"/>
      <c r="Q597" s="179"/>
      <c r="R597" s="179"/>
      <c r="S597" s="179"/>
      <c r="T597" s="179"/>
      <c r="U597" s="179"/>
      <c r="V597" s="179"/>
      <c r="W597" s="179"/>
      <c r="X597" s="179"/>
      <c r="Y597" s="179"/>
      <c r="Z597" s="179"/>
      <c r="AB597" s="179"/>
      <c r="AC597" s="179"/>
      <c r="AF597" s="179"/>
      <c r="AG597" s="179"/>
      <c r="AJ597" s="179"/>
      <c r="AK597" s="179"/>
      <c r="AN597" s="179"/>
      <c r="AO597" s="179"/>
      <c r="AR597" s="179"/>
      <c r="AS597" s="179"/>
      <c r="AV597" s="179"/>
      <c r="AW597" s="179"/>
      <c r="AZ597" s="179"/>
      <c r="BA597" s="179"/>
      <c r="BD597" s="179"/>
      <c r="BE597" s="179"/>
      <c r="BH597" s="179"/>
      <c r="BI597" s="179"/>
      <c r="BL597" s="179"/>
      <c r="BM597" s="179"/>
      <c r="BP597" s="179"/>
      <c r="BQ597" s="179"/>
      <c r="BT597" s="179"/>
      <c r="BU597" s="179"/>
      <c r="BX597" s="179"/>
      <c r="BY597" s="179"/>
      <c r="CB597" s="179"/>
      <c r="CC597" s="179"/>
      <c r="CF597" s="179"/>
      <c r="CG597" s="179"/>
      <c r="CJ597" s="179"/>
      <c r="CK597" s="179"/>
      <c r="CN597" s="179"/>
      <c r="CO597" s="179"/>
      <c r="CR597" s="179"/>
      <c r="CS597" s="179"/>
      <c r="CV597" s="179"/>
      <c r="CW597" s="179"/>
      <c r="CX597" s="156"/>
      <c r="CY597" s="156"/>
      <c r="CZ597" s="156"/>
      <c r="DA597" s="156"/>
      <c r="DB597" s="156"/>
      <c r="DC597" s="156"/>
      <c r="DD597" s="156"/>
    </row>
    <row r="598" spans="1:108" s="243" customFormat="1" x14ac:dyDescent="0.2">
      <c r="A598" s="179"/>
      <c r="B598" s="179"/>
      <c r="C598" s="179"/>
      <c r="D598" s="179"/>
      <c r="E598" s="242"/>
      <c r="F598" s="179"/>
      <c r="G598" s="179"/>
      <c r="H598" s="179"/>
      <c r="I598" s="179"/>
      <c r="J598" s="179"/>
      <c r="K598" s="179"/>
      <c r="L598" s="179"/>
      <c r="M598" s="179"/>
      <c r="N598" s="179"/>
      <c r="O598" s="179"/>
      <c r="P598" s="179"/>
      <c r="Q598" s="179"/>
      <c r="R598" s="179"/>
      <c r="S598" s="179"/>
      <c r="T598" s="179"/>
      <c r="U598" s="179"/>
      <c r="V598" s="179"/>
      <c r="W598" s="179"/>
      <c r="X598" s="179"/>
      <c r="Y598" s="179"/>
      <c r="Z598" s="179"/>
      <c r="AB598" s="179"/>
      <c r="AC598" s="179"/>
      <c r="AF598" s="179"/>
      <c r="AG598" s="179"/>
      <c r="AJ598" s="179"/>
      <c r="AK598" s="179"/>
      <c r="AN598" s="179"/>
      <c r="AO598" s="179"/>
      <c r="AR598" s="179"/>
      <c r="AS598" s="179"/>
      <c r="AV598" s="179"/>
      <c r="AW598" s="179"/>
      <c r="AZ598" s="179"/>
      <c r="BA598" s="179"/>
      <c r="BD598" s="179"/>
      <c r="BE598" s="179"/>
      <c r="BH598" s="179"/>
      <c r="BI598" s="179"/>
      <c r="BL598" s="179"/>
      <c r="BM598" s="179"/>
      <c r="BP598" s="179"/>
      <c r="BQ598" s="179"/>
      <c r="BT598" s="179"/>
      <c r="BU598" s="179"/>
      <c r="BX598" s="179"/>
      <c r="BY598" s="179"/>
      <c r="CB598" s="179"/>
      <c r="CC598" s="179"/>
      <c r="CF598" s="179"/>
      <c r="CG598" s="179"/>
      <c r="CJ598" s="179"/>
      <c r="CK598" s="179"/>
      <c r="CN598" s="179"/>
      <c r="CO598" s="179"/>
      <c r="CR598" s="179"/>
      <c r="CS598" s="179"/>
      <c r="CV598" s="179"/>
      <c r="CW598" s="179"/>
      <c r="CX598" s="156"/>
      <c r="CY598" s="156"/>
      <c r="CZ598" s="156"/>
      <c r="DA598" s="156"/>
      <c r="DB598" s="156"/>
      <c r="DC598" s="156"/>
      <c r="DD598" s="156"/>
    </row>
    <row r="599" spans="1:108" s="243" customFormat="1" x14ac:dyDescent="0.2">
      <c r="A599" s="179"/>
      <c r="B599" s="179"/>
      <c r="C599" s="179"/>
      <c r="D599" s="179"/>
      <c r="E599" s="242"/>
      <c r="F599" s="179"/>
      <c r="G599" s="179"/>
      <c r="H599" s="179"/>
      <c r="I599" s="179"/>
      <c r="J599" s="179"/>
      <c r="K599" s="179"/>
      <c r="L599" s="179"/>
      <c r="M599" s="179"/>
      <c r="N599" s="179"/>
      <c r="O599" s="179"/>
      <c r="P599" s="179"/>
      <c r="Q599" s="179"/>
      <c r="R599" s="179"/>
      <c r="S599" s="179"/>
      <c r="T599" s="179"/>
      <c r="U599" s="179"/>
      <c r="V599" s="179"/>
      <c r="W599" s="179"/>
      <c r="X599" s="179"/>
      <c r="Y599" s="179"/>
      <c r="Z599" s="179"/>
      <c r="AB599" s="179"/>
      <c r="AC599" s="179"/>
      <c r="AF599" s="179"/>
      <c r="AG599" s="179"/>
      <c r="AJ599" s="179"/>
      <c r="AK599" s="179"/>
      <c r="AN599" s="179"/>
      <c r="AO599" s="179"/>
      <c r="AR599" s="179"/>
      <c r="AS599" s="179"/>
      <c r="AV599" s="179"/>
      <c r="AW599" s="179"/>
      <c r="AZ599" s="179"/>
      <c r="BA599" s="179"/>
      <c r="BD599" s="179"/>
      <c r="BE599" s="179"/>
      <c r="BH599" s="179"/>
      <c r="BI599" s="179"/>
      <c r="BL599" s="179"/>
      <c r="BM599" s="179"/>
      <c r="BP599" s="179"/>
      <c r="BQ599" s="179"/>
      <c r="BT599" s="179"/>
      <c r="BU599" s="179"/>
      <c r="BX599" s="179"/>
      <c r="BY599" s="179"/>
      <c r="CB599" s="179"/>
      <c r="CC599" s="179"/>
      <c r="CF599" s="179"/>
      <c r="CG599" s="179"/>
      <c r="CJ599" s="179"/>
      <c r="CK599" s="179"/>
      <c r="CN599" s="179"/>
      <c r="CO599" s="179"/>
      <c r="CR599" s="179"/>
      <c r="CS599" s="179"/>
      <c r="CV599" s="179"/>
      <c r="CW599" s="179"/>
      <c r="CX599" s="156"/>
      <c r="CY599" s="156"/>
      <c r="CZ599" s="156"/>
      <c r="DA599" s="156"/>
      <c r="DB599" s="156"/>
      <c r="DC599" s="156"/>
      <c r="DD599" s="156"/>
    </row>
    <row r="600" spans="1:108" s="243" customFormat="1" x14ac:dyDescent="0.2">
      <c r="A600" s="179"/>
      <c r="B600" s="179"/>
      <c r="C600" s="179"/>
      <c r="D600" s="179"/>
      <c r="E600" s="242"/>
      <c r="F600" s="179"/>
      <c r="G600" s="179"/>
      <c r="H600" s="179"/>
      <c r="I600" s="179"/>
      <c r="J600" s="179"/>
      <c r="K600" s="179"/>
      <c r="L600" s="179"/>
      <c r="M600" s="179"/>
      <c r="N600" s="179"/>
      <c r="O600" s="179"/>
      <c r="P600" s="179"/>
      <c r="Q600" s="179"/>
      <c r="R600" s="179"/>
      <c r="S600" s="179"/>
      <c r="T600" s="179"/>
      <c r="U600" s="179"/>
      <c r="V600" s="179"/>
      <c r="W600" s="179"/>
      <c r="X600" s="179"/>
      <c r="Y600" s="179"/>
      <c r="Z600" s="179"/>
      <c r="AB600" s="179"/>
      <c r="AC600" s="179"/>
      <c r="AF600" s="179"/>
      <c r="AG600" s="179"/>
      <c r="AJ600" s="179"/>
      <c r="AK600" s="179"/>
      <c r="AN600" s="179"/>
      <c r="AO600" s="179"/>
      <c r="AR600" s="179"/>
      <c r="AS600" s="179"/>
      <c r="AV600" s="179"/>
      <c r="AW600" s="179"/>
      <c r="AZ600" s="179"/>
      <c r="BA600" s="179"/>
      <c r="BD600" s="179"/>
      <c r="BE600" s="179"/>
      <c r="BH600" s="179"/>
      <c r="BI600" s="179"/>
      <c r="BL600" s="179"/>
      <c r="BM600" s="179"/>
      <c r="BP600" s="179"/>
      <c r="BQ600" s="179"/>
      <c r="BT600" s="179"/>
      <c r="BU600" s="179"/>
      <c r="BX600" s="179"/>
      <c r="BY600" s="179"/>
      <c r="CB600" s="179"/>
      <c r="CC600" s="179"/>
      <c r="CF600" s="179"/>
      <c r="CG600" s="179"/>
      <c r="CJ600" s="179"/>
      <c r="CK600" s="179"/>
      <c r="CN600" s="179"/>
      <c r="CO600" s="179"/>
      <c r="CR600" s="179"/>
      <c r="CS600" s="179"/>
      <c r="CV600" s="179"/>
      <c r="CW600" s="179"/>
      <c r="CX600" s="156"/>
      <c r="CY600" s="156"/>
      <c r="CZ600" s="156"/>
      <c r="DA600" s="156"/>
      <c r="DB600" s="156"/>
      <c r="DC600" s="156"/>
      <c r="DD600" s="156"/>
    </row>
    <row r="601" spans="1:108" s="243" customFormat="1" x14ac:dyDescent="0.2">
      <c r="A601" s="179"/>
      <c r="B601" s="179"/>
      <c r="C601" s="179"/>
      <c r="D601" s="179"/>
      <c r="E601" s="242"/>
      <c r="F601" s="179"/>
      <c r="G601" s="179"/>
      <c r="H601" s="179"/>
      <c r="I601" s="179"/>
      <c r="J601" s="179"/>
      <c r="K601" s="179"/>
      <c r="L601" s="179"/>
      <c r="M601" s="179"/>
      <c r="N601" s="179"/>
      <c r="O601" s="179"/>
      <c r="P601" s="179"/>
      <c r="Q601" s="179"/>
      <c r="R601" s="179"/>
      <c r="S601" s="179"/>
      <c r="T601" s="179"/>
      <c r="U601" s="179"/>
      <c r="V601" s="179"/>
      <c r="W601" s="179"/>
      <c r="X601" s="179"/>
      <c r="Y601" s="179"/>
      <c r="Z601" s="179"/>
      <c r="AB601" s="179"/>
      <c r="AC601" s="179"/>
      <c r="AF601" s="179"/>
      <c r="AG601" s="179"/>
      <c r="AJ601" s="179"/>
      <c r="AK601" s="179"/>
      <c r="AN601" s="179"/>
      <c r="AO601" s="179"/>
      <c r="AR601" s="179"/>
      <c r="AS601" s="179"/>
      <c r="AV601" s="179"/>
      <c r="AW601" s="179"/>
      <c r="AZ601" s="179"/>
      <c r="BA601" s="179"/>
      <c r="BD601" s="179"/>
      <c r="BE601" s="179"/>
      <c r="BH601" s="179"/>
      <c r="BI601" s="179"/>
      <c r="BL601" s="179"/>
      <c r="BM601" s="179"/>
      <c r="BP601" s="179"/>
      <c r="BQ601" s="179"/>
      <c r="BT601" s="179"/>
      <c r="BU601" s="179"/>
      <c r="BX601" s="179"/>
      <c r="BY601" s="179"/>
      <c r="CB601" s="179"/>
      <c r="CC601" s="179"/>
      <c r="CF601" s="179"/>
      <c r="CG601" s="179"/>
      <c r="CJ601" s="179"/>
      <c r="CK601" s="179"/>
      <c r="CN601" s="179"/>
      <c r="CO601" s="179"/>
      <c r="CR601" s="179"/>
      <c r="CS601" s="179"/>
      <c r="CV601" s="179"/>
      <c r="CW601" s="179"/>
      <c r="CX601" s="156"/>
      <c r="CY601" s="156"/>
      <c r="CZ601" s="156"/>
      <c r="DA601" s="156"/>
      <c r="DB601" s="156"/>
      <c r="DC601" s="156"/>
      <c r="DD601" s="156"/>
    </row>
    <row r="602" spans="1:108" s="243" customFormat="1" x14ac:dyDescent="0.2">
      <c r="A602" s="179"/>
      <c r="B602" s="179"/>
      <c r="C602" s="179"/>
      <c r="D602" s="179"/>
      <c r="E602" s="242"/>
      <c r="F602" s="179"/>
      <c r="G602" s="179"/>
      <c r="H602" s="179"/>
      <c r="I602" s="179"/>
      <c r="J602" s="179"/>
      <c r="K602" s="179"/>
      <c r="L602" s="179"/>
      <c r="M602" s="179"/>
      <c r="N602" s="179"/>
      <c r="O602" s="179"/>
      <c r="P602" s="179"/>
      <c r="Q602" s="179"/>
      <c r="R602" s="179"/>
      <c r="S602" s="179"/>
      <c r="T602" s="179"/>
      <c r="U602" s="179"/>
      <c r="V602" s="179"/>
      <c r="W602" s="179"/>
      <c r="X602" s="179"/>
      <c r="Y602" s="179"/>
      <c r="Z602" s="179"/>
      <c r="AB602" s="179"/>
      <c r="AC602" s="179"/>
      <c r="AF602" s="179"/>
      <c r="AG602" s="179"/>
      <c r="AJ602" s="179"/>
      <c r="AK602" s="179"/>
      <c r="AN602" s="179"/>
      <c r="AO602" s="179"/>
      <c r="AR602" s="179"/>
      <c r="AS602" s="179"/>
      <c r="AV602" s="179"/>
      <c r="AW602" s="179"/>
      <c r="AZ602" s="179"/>
      <c r="BA602" s="179"/>
      <c r="BD602" s="179"/>
      <c r="BE602" s="179"/>
      <c r="BH602" s="179"/>
      <c r="BI602" s="179"/>
      <c r="BL602" s="179"/>
      <c r="BM602" s="179"/>
      <c r="BP602" s="179"/>
      <c r="BQ602" s="179"/>
      <c r="BT602" s="179"/>
      <c r="BU602" s="179"/>
      <c r="BX602" s="179"/>
      <c r="BY602" s="179"/>
      <c r="CB602" s="179"/>
      <c r="CC602" s="179"/>
      <c r="CF602" s="179"/>
      <c r="CG602" s="179"/>
      <c r="CJ602" s="179"/>
      <c r="CK602" s="179"/>
      <c r="CN602" s="179"/>
      <c r="CO602" s="179"/>
      <c r="CR602" s="179"/>
      <c r="CS602" s="179"/>
      <c r="CV602" s="179"/>
      <c r="CW602" s="179"/>
      <c r="CX602" s="156"/>
      <c r="CY602" s="156"/>
      <c r="CZ602" s="156"/>
      <c r="DA602" s="156"/>
      <c r="DB602" s="156"/>
      <c r="DC602" s="156"/>
      <c r="DD602" s="156"/>
    </row>
    <row r="603" spans="1:108" s="243" customFormat="1" x14ac:dyDescent="0.2">
      <c r="A603" s="179"/>
      <c r="B603" s="179"/>
      <c r="C603" s="179"/>
      <c r="D603" s="179"/>
      <c r="E603" s="242"/>
      <c r="F603" s="179"/>
      <c r="G603" s="179"/>
      <c r="H603" s="179"/>
      <c r="I603" s="179"/>
      <c r="J603" s="179"/>
      <c r="K603" s="179"/>
      <c r="L603" s="179"/>
      <c r="M603" s="179"/>
      <c r="N603" s="179"/>
      <c r="O603" s="179"/>
      <c r="P603" s="179"/>
      <c r="Q603" s="179"/>
      <c r="R603" s="179"/>
      <c r="S603" s="179"/>
      <c r="T603" s="179"/>
      <c r="U603" s="179"/>
      <c r="V603" s="179"/>
      <c r="W603" s="179"/>
      <c r="X603" s="179"/>
      <c r="Y603" s="179"/>
      <c r="Z603" s="179"/>
      <c r="AB603" s="179"/>
      <c r="AC603" s="179"/>
      <c r="AF603" s="179"/>
      <c r="AG603" s="179"/>
      <c r="AJ603" s="179"/>
      <c r="AK603" s="179"/>
      <c r="AN603" s="179"/>
      <c r="AO603" s="179"/>
      <c r="AR603" s="179"/>
      <c r="AS603" s="179"/>
      <c r="AV603" s="179"/>
      <c r="AW603" s="179"/>
      <c r="AZ603" s="179"/>
      <c r="BA603" s="179"/>
      <c r="BD603" s="179"/>
      <c r="BE603" s="179"/>
      <c r="BH603" s="179"/>
      <c r="BI603" s="179"/>
      <c r="BL603" s="179"/>
      <c r="BM603" s="179"/>
      <c r="BP603" s="179"/>
      <c r="BQ603" s="179"/>
      <c r="BT603" s="179"/>
      <c r="BU603" s="179"/>
      <c r="BX603" s="179"/>
      <c r="BY603" s="179"/>
      <c r="CB603" s="179"/>
      <c r="CC603" s="179"/>
      <c r="CF603" s="179"/>
      <c r="CG603" s="179"/>
      <c r="CJ603" s="179"/>
      <c r="CK603" s="179"/>
      <c r="CN603" s="179"/>
      <c r="CO603" s="179"/>
      <c r="CR603" s="179"/>
      <c r="CS603" s="179"/>
      <c r="CV603" s="179"/>
      <c r="CW603" s="179"/>
      <c r="CX603" s="156"/>
      <c r="CY603" s="156"/>
      <c r="CZ603" s="156"/>
      <c r="DA603" s="156"/>
      <c r="DB603" s="156"/>
      <c r="DC603" s="156"/>
      <c r="DD603" s="156"/>
    </row>
    <row r="604" spans="1:108" s="243" customFormat="1" x14ac:dyDescent="0.2">
      <c r="A604" s="179"/>
      <c r="B604" s="179"/>
      <c r="C604" s="179"/>
      <c r="D604" s="179"/>
      <c r="E604" s="242"/>
      <c r="F604" s="179"/>
      <c r="G604" s="179"/>
      <c r="H604" s="179"/>
      <c r="I604" s="179"/>
      <c r="J604" s="179"/>
      <c r="K604" s="179"/>
      <c r="L604" s="179"/>
      <c r="M604" s="179"/>
      <c r="N604" s="179"/>
      <c r="O604" s="179"/>
      <c r="P604" s="179"/>
      <c r="Q604" s="179"/>
      <c r="R604" s="179"/>
      <c r="S604" s="179"/>
      <c r="T604" s="179"/>
      <c r="U604" s="179"/>
      <c r="V604" s="179"/>
      <c r="W604" s="179"/>
      <c r="X604" s="179"/>
      <c r="Y604" s="179"/>
      <c r="Z604" s="179"/>
      <c r="AB604" s="179"/>
      <c r="AC604" s="179"/>
      <c r="AF604" s="179"/>
      <c r="AG604" s="179"/>
      <c r="AJ604" s="179"/>
      <c r="AK604" s="179"/>
      <c r="AN604" s="179"/>
      <c r="AO604" s="179"/>
      <c r="AR604" s="179"/>
      <c r="AS604" s="179"/>
      <c r="AV604" s="179"/>
      <c r="AW604" s="179"/>
      <c r="AZ604" s="179"/>
      <c r="BA604" s="179"/>
      <c r="BD604" s="179"/>
      <c r="BE604" s="179"/>
      <c r="BH604" s="179"/>
      <c r="BI604" s="179"/>
      <c r="BL604" s="179"/>
      <c r="BM604" s="179"/>
      <c r="BP604" s="179"/>
      <c r="BQ604" s="179"/>
      <c r="BT604" s="179"/>
      <c r="BU604" s="179"/>
      <c r="BX604" s="179"/>
      <c r="BY604" s="179"/>
      <c r="CB604" s="179"/>
      <c r="CC604" s="179"/>
      <c r="CF604" s="179"/>
      <c r="CG604" s="179"/>
      <c r="CJ604" s="179"/>
      <c r="CK604" s="179"/>
      <c r="CN604" s="179"/>
      <c r="CO604" s="179"/>
      <c r="CR604" s="179"/>
      <c r="CS604" s="179"/>
      <c r="CV604" s="179"/>
      <c r="CW604" s="179"/>
      <c r="CX604" s="156"/>
      <c r="CY604" s="156"/>
      <c r="CZ604" s="156"/>
      <c r="DA604" s="156"/>
      <c r="DB604" s="156"/>
      <c r="DC604" s="156"/>
      <c r="DD604" s="156"/>
    </row>
    <row r="605" spans="1:108" s="243" customFormat="1" x14ac:dyDescent="0.2">
      <c r="A605" s="179"/>
      <c r="B605" s="179"/>
      <c r="C605" s="179"/>
      <c r="D605" s="179"/>
      <c r="E605" s="242"/>
      <c r="F605" s="179"/>
      <c r="G605" s="179"/>
      <c r="H605" s="179"/>
      <c r="I605" s="179"/>
      <c r="J605" s="179"/>
      <c r="K605" s="179"/>
      <c r="L605" s="179"/>
      <c r="M605" s="179"/>
      <c r="N605" s="179"/>
      <c r="O605" s="179"/>
      <c r="P605" s="179"/>
      <c r="Q605" s="179"/>
      <c r="R605" s="179"/>
      <c r="S605" s="179"/>
      <c r="T605" s="179"/>
      <c r="U605" s="179"/>
      <c r="V605" s="179"/>
      <c r="W605" s="179"/>
      <c r="X605" s="179"/>
      <c r="Y605" s="179"/>
      <c r="Z605" s="179"/>
      <c r="AB605" s="179"/>
      <c r="AC605" s="179"/>
      <c r="AF605" s="179"/>
      <c r="AG605" s="179"/>
      <c r="AJ605" s="179"/>
      <c r="AK605" s="179"/>
      <c r="AN605" s="179"/>
      <c r="AO605" s="179"/>
      <c r="AR605" s="179"/>
      <c r="AS605" s="179"/>
      <c r="AV605" s="179"/>
      <c r="AW605" s="179"/>
      <c r="AZ605" s="179"/>
      <c r="BA605" s="179"/>
      <c r="BD605" s="179"/>
      <c r="BE605" s="179"/>
      <c r="BH605" s="179"/>
      <c r="BI605" s="179"/>
      <c r="BL605" s="179"/>
      <c r="BM605" s="179"/>
      <c r="BP605" s="179"/>
      <c r="BQ605" s="179"/>
      <c r="BT605" s="179"/>
      <c r="BU605" s="179"/>
      <c r="BX605" s="179"/>
      <c r="BY605" s="179"/>
      <c r="CB605" s="179"/>
      <c r="CC605" s="179"/>
      <c r="CF605" s="179"/>
      <c r="CG605" s="179"/>
      <c r="CJ605" s="179"/>
      <c r="CK605" s="179"/>
      <c r="CN605" s="179"/>
      <c r="CO605" s="179"/>
      <c r="CR605" s="179"/>
      <c r="CS605" s="179"/>
      <c r="CV605" s="179"/>
      <c r="CW605" s="179"/>
      <c r="CX605" s="156"/>
      <c r="CY605" s="156"/>
      <c r="CZ605" s="156"/>
      <c r="DA605" s="156"/>
      <c r="DB605" s="156"/>
      <c r="DC605" s="156"/>
      <c r="DD605" s="156"/>
    </row>
    <row r="606" spans="1:108" s="243" customFormat="1" x14ac:dyDescent="0.2">
      <c r="A606" s="179"/>
      <c r="B606" s="179"/>
      <c r="C606" s="179"/>
      <c r="D606" s="179"/>
      <c r="E606" s="242"/>
      <c r="F606" s="179"/>
      <c r="G606" s="179"/>
      <c r="H606" s="179"/>
      <c r="I606" s="179"/>
      <c r="J606" s="179"/>
      <c r="K606" s="179"/>
      <c r="L606" s="179"/>
      <c r="M606" s="179"/>
      <c r="N606" s="179"/>
      <c r="O606" s="179"/>
      <c r="P606" s="179"/>
      <c r="Q606" s="179"/>
      <c r="R606" s="179"/>
      <c r="S606" s="179"/>
      <c r="T606" s="179"/>
      <c r="U606" s="179"/>
      <c r="V606" s="179"/>
      <c r="W606" s="179"/>
      <c r="X606" s="179"/>
      <c r="Y606" s="179"/>
      <c r="Z606" s="179"/>
      <c r="AB606" s="179"/>
      <c r="AC606" s="179"/>
      <c r="AF606" s="179"/>
      <c r="AG606" s="179"/>
      <c r="AJ606" s="179"/>
      <c r="AK606" s="179"/>
      <c r="AN606" s="179"/>
      <c r="AO606" s="179"/>
      <c r="AR606" s="179"/>
      <c r="AS606" s="179"/>
      <c r="AV606" s="179"/>
      <c r="AW606" s="179"/>
      <c r="AZ606" s="179"/>
      <c r="BA606" s="179"/>
      <c r="BD606" s="179"/>
      <c r="BE606" s="179"/>
      <c r="BH606" s="179"/>
      <c r="BI606" s="179"/>
      <c r="BL606" s="179"/>
      <c r="BM606" s="179"/>
      <c r="BP606" s="179"/>
      <c r="BQ606" s="179"/>
      <c r="BT606" s="179"/>
      <c r="BU606" s="179"/>
      <c r="BX606" s="179"/>
      <c r="BY606" s="179"/>
      <c r="CB606" s="179"/>
      <c r="CC606" s="179"/>
      <c r="CF606" s="179"/>
      <c r="CG606" s="179"/>
      <c r="CJ606" s="179"/>
      <c r="CK606" s="179"/>
      <c r="CN606" s="179"/>
      <c r="CO606" s="179"/>
      <c r="CR606" s="179"/>
      <c r="CS606" s="179"/>
      <c r="CV606" s="179"/>
      <c r="CW606" s="179"/>
      <c r="CX606" s="156"/>
      <c r="CY606" s="156"/>
      <c r="CZ606" s="156"/>
      <c r="DA606" s="156"/>
      <c r="DB606" s="156"/>
      <c r="DC606" s="156"/>
      <c r="DD606" s="156"/>
    </row>
    <row r="607" spans="1:108" s="243" customFormat="1" x14ac:dyDescent="0.2">
      <c r="A607" s="179"/>
      <c r="B607" s="179"/>
      <c r="C607" s="179"/>
      <c r="D607" s="179"/>
      <c r="E607" s="242"/>
      <c r="F607" s="179"/>
      <c r="G607" s="179"/>
      <c r="H607" s="179"/>
      <c r="I607" s="179"/>
      <c r="J607" s="179"/>
      <c r="K607" s="179"/>
      <c r="L607" s="179"/>
      <c r="M607" s="179"/>
      <c r="N607" s="179"/>
      <c r="O607" s="179"/>
      <c r="P607" s="179"/>
      <c r="Q607" s="179"/>
      <c r="R607" s="179"/>
      <c r="S607" s="179"/>
      <c r="T607" s="179"/>
      <c r="U607" s="179"/>
      <c r="V607" s="179"/>
      <c r="W607" s="179"/>
      <c r="X607" s="179"/>
      <c r="Y607" s="179"/>
      <c r="Z607" s="179"/>
      <c r="AB607" s="179"/>
      <c r="AC607" s="179"/>
      <c r="AF607" s="179"/>
      <c r="AG607" s="179"/>
      <c r="AJ607" s="179"/>
      <c r="AK607" s="179"/>
      <c r="AN607" s="179"/>
      <c r="AO607" s="179"/>
      <c r="AR607" s="179"/>
      <c r="AS607" s="179"/>
      <c r="AV607" s="179"/>
      <c r="AW607" s="179"/>
      <c r="AZ607" s="179"/>
      <c r="BA607" s="179"/>
      <c r="BD607" s="179"/>
      <c r="BE607" s="179"/>
      <c r="BH607" s="179"/>
      <c r="BI607" s="179"/>
      <c r="BL607" s="179"/>
      <c r="BM607" s="179"/>
      <c r="BP607" s="179"/>
      <c r="BQ607" s="179"/>
      <c r="BT607" s="179"/>
      <c r="BU607" s="179"/>
      <c r="BX607" s="179"/>
      <c r="BY607" s="179"/>
      <c r="CB607" s="179"/>
      <c r="CC607" s="179"/>
      <c r="CF607" s="179"/>
      <c r="CG607" s="179"/>
      <c r="CJ607" s="179"/>
      <c r="CK607" s="179"/>
      <c r="CN607" s="179"/>
      <c r="CO607" s="179"/>
      <c r="CR607" s="179"/>
      <c r="CS607" s="179"/>
      <c r="CV607" s="179"/>
      <c r="CW607" s="179"/>
      <c r="CX607" s="156"/>
      <c r="CY607" s="156"/>
      <c r="CZ607" s="156"/>
      <c r="DA607" s="156"/>
      <c r="DB607" s="156"/>
      <c r="DC607" s="156"/>
      <c r="DD607" s="156"/>
    </row>
    <row r="608" spans="1:108" s="243" customFormat="1" x14ac:dyDescent="0.2">
      <c r="A608" s="179"/>
      <c r="B608" s="179"/>
      <c r="C608" s="179"/>
      <c r="D608" s="179"/>
      <c r="E608" s="242"/>
      <c r="F608" s="179"/>
      <c r="G608" s="179"/>
      <c r="H608" s="179"/>
      <c r="I608" s="179"/>
      <c r="J608" s="179"/>
      <c r="K608" s="179"/>
      <c r="L608" s="179"/>
      <c r="M608" s="179"/>
      <c r="N608" s="179"/>
      <c r="O608" s="179"/>
      <c r="P608" s="179"/>
      <c r="Q608" s="179"/>
      <c r="R608" s="179"/>
      <c r="S608" s="179"/>
      <c r="T608" s="179"/>
      <c r="U608" s="179"/>
      <c r="V608" s="179"/>
      <c r="W608" s="179"/>
      <c r="X608" s="179"/>
      <c r="Y608" s="179"/>
      <c r="Z608" s="179"/>
      <c r="AB608" s="179"/>
      <c r="AC608" s="179"/>
      <c r="AF608" s="179"/>
      <c r="AG608" s="179"/>
      <c r="AJ608" s="179"/>
      <c r="AK608" s="179"/>
      <c r="AN608" s="179"/>
      <c r="AO608" s="179"/>
      <c r="AR608" s="179"/>
      <c r="AS608" s="179"/>
      <c r="AV608" s="179"/>
      <c r="AW608" s="179"/>
      <c r="AZ608" s="179"/>
      <c r="BA608" s="179"/>
      <c r="BD608" s="179"/>
      <c r="BE608" s="179"/>
      <c r="BH608" s="179"/>
      <c r="BI608" s="179"/>
      <c r="BL608" s="179"/>
      <c r="BM608" s="179"/>
      <c r="BP608" s="179"/>
      <c r="BQ608" s="179"/>
      <c r="BT608" s="179"/>
      <c r="BU608" s="179"/>
      <c r="BX608" s="179"/>
      <c r="BY608" s="179"/>
      <c r="CB608" s="179"/>
      <c r="CC608" s="179"/>
      <c r="CF608" s="179"/>
      <c r="CG608" s="179"/>
      <c r="CJ608" s="179"/>
      <c r="CK608" s="179"/>
      <c r="CN608" s="179"/>
      <c r="CO608" s="179"/>
      <c r="CR608" s="179"/>
      <c r="CS608" s="179"/>
      <c r="CV608" s="179"/>
      <c r="CW608" s="179"/>
      <c r="CX608" s="156"/>
      <c r="CY608" s="156"/>
      <c r="CZ608" s="156"/>
      <c r="DA608" s="156"/>
      <c r="DB608" s="156"/>
      <c r="DC608" s="156"/>
      <c r="DD608" s="156"/>
    </row>
    <row r="609" spans="1:108" s="243" customFormat="1" x14ac:dyDescent="0.2">
      <c r="A609" s="179"/>
      <c r="B609" s="179"/>
      <c r="C609" s="179"/>
      <c r="D609" s="179"/>
      <c r="E609" s="242"/>
      <c r="F609" s="179"/>
      <c r="G609" s="179"/>
      <c r="H609" s="179"/>
      <c r="I609" s="179"/>
      <c r="J609" s="179"/>
      <c r="K609" s="179"/>
      <c r="L609" s="179"/>
      <c r="M609" s="179"/>
      <c r="N609" s="179"/>
      <c r="O609" s="179"/>
      <c r="P609" s="179"/>
      <c r="Q609" s="179"/>
      <c r="R609" s="179"/>
      <c r="S609" s="179"/>
      <c r="T609" s="179"/>
      <c r="U609" s="179"/>
      <c r="V609" s="179"/>
      <c r="W609" s="179"/>
      <c r="X609" s="179"/>
      <c r="Y609" s="179"/>
      <c r="Z609" s="179"/>
      <c r="AB609" s="179"/>
      <c r="AC609" s="179"/>
      <c r="AF609" s="179"/>
      <c r="AG609" s="179"/>
      <c r="AJ609" s="179"/>
      <c r="AK609" s="179"/>
      <c r="AN609" s="179"/>
      <c r="AO609" s="179"/>
      <c r="AR609" s="179"/>
      <c r="AS609" s="179"/>
      <c r="AV609" s="179"/>
      <c r="AW609" s="179"/>
      <c r="AZ609" s="179"/>
      <c r="BA609" s="179"/>
      <c r="BD609" s="179"/>
      <c r="BE609" s="179"/>
      <c r="BH609" s="179"/>
      <c r="BI609" s="179"/>
      <c r="BL609" s="179"/>
      <c r="BM609" s="179"/>
      <c r="BP609" s="179"/>
      <c r="BQ609" s="179"/>
      <c r="BT609" s="179"/>
      <c r="BU609" s="179"/>
      <c r="BX609" s="179"/>
      <c r="BY609" s="179"/>
      <c r="CB609" s="179"/>
      <c r="CC609" s="179"/>
      <c r="CF609" s="179"/>
      <c r="CG609" s="179"/>
      <c r="CJ609" s="179"/>
      <c r="CK609" s="179"/>
      <c r="CN609" s="179"/>
      <c r="CO609" s="179"/>
      <c r="CR609" s="179"/>
      <c r="CS609" s="179"/>
      <c r="CV609" s="179"/>
      <c r="CW609" s="179"/>
      <c r="CX609" s="156"/>
      <c r="CY609" s="156"/>
      <c r="CZ609" s="156"/>
      <c r="DA609" s="156"/>
      <c r="DB609" s="156"/>
      <c r="DC609" s="156"/>
      <c r="DD609" s="156"/>
    </row>
    <row r="610" spans="1:108" s="243" customFormat="1" x14ac:dyDescent="0.2">
      <c r="A610" s="179"/>
      <c r="B610" s="179"/>
      <c r="C610" s="179"/>
      <c r="D610" s="179"/>
      <c r="E610" s="242"/>
      <c r="F610" s="179"/>
      <c r="G610" s="179"/>
      <c r="H610" s="179"/>
      <c r="I610" s="179"/>
      <c r="J610" s="179"/>
      <c r="K610" s="179"/>
      <c r="L610" s="179"/>
      <c r="M610" s="179"/>
      <c r="N610" s="179"/>
      <c r="O610" s="179"/>
      <c r="P610" s="179"/>
      <c r="Q610" s="179"/>
      <c r="R610" s="179"/>
      <c r="S610" s="179"/>
      <c r="T610" s="179"/>
      <c r="U610" s="179"/>
      <c r="V610" s="179"/>
      <c r="W610" s="179"/>
      <c r="X610" s="179"/>
      <c r="Y610" s="179"/>
      <c r="Z610" s="179"/>
      <c r="AB610" s="179"/>
      <c r="AC610" s="179"/>
      <c r="AF610" s="179"/>
      <c r="AG610" s="179"/>
      <c r="AJ610" s="179"/>
      <c r="AK610" s="179"/>
      <c r="AN610" s="179"/>
      <c r="AO610" s="179"/>
      <c r="AR610" s="179"/>
      <c r="AS610" s="179"/>
      <c r="AV610" s="179"/>
      <c r="AW610" s="179"/>
      <c r="AZ610" s="179"/>
      <c r="BA610" s="179"/>
      <c r="BD610" s="179"/>
      <c r="BE610" s="179"/>
      <c r="BH610" s="179"/>
      <c r="BI610" s="179"/>
      <c r="BL610" s="179"/>
      <c r="BM610" s="179"/>
      <c r="BP610" s="179"/>
      <c r="BQ610" s="179"/>
      <c r="BT610" s="179"/>
      <c r="BU610" s="179"/>
      <c r="BX610" s="179"/>
      <c r="BY610" s="179"/>
      <c r="CB610" s="179"/>
      <c r="CC610" s="179"/>
      <c r="CF610" s="179"/>
      <c r="CG610" s="179"/>
      <c r="CJ610" s="179"/>
      <c r="CK610" s="179"/>
      <c r="CN610" s="179"/>
      <c r="CO610" s="179"/>
      <c r="CR610" s="179"/>
      <c r="CS610" s="179"/>
      <c r="CV610" s="179"/>
      <c r="CW610" s="179"/>
      <c r="CX610" s="156"/>
      <c r="CY610" s="156"/>
      <c r="CZ610" s="156"/>
      <c r="DA610" s="156"/>
      <c r="DB610" s="156"/>
      <c r="DC610" s="156"/>
      <c r="DD610" s="156"/>
    </row>
    <row r="611" spans="1:108" s="243" customFormat="1" x14ac:dyDescent="0.2">
      <c r="A611" s="179"/>
      <c r="B611" s="179"/>
      <c r="C611" s="179"/>
      <c r="D611" s="179"/>
      <c r="E611" s="242"/>
      <c r="F611" s="179"/>
      <c r="G611" s="179"/>
      <c r="H611" s="179"/>
      <c r="I611" s="179"/>
      <c r="J611" s="179"/>
      <c r="K611" s="179"/>
      <c r="L611" s="179"/>
      <c r="M611" s="179"/>
      <c r="N611" s="179"/>
      <c r="O611" s="179"/>
      <c r="P611" s="179"/>
      <c r="Q611" s="179"/>
      <c r="R611" s="179"/>
      <c r="S611" s="179"/>
      <c r="T611" s="179"/>
      <c r="U611" s="179"/>
      <c r="V611" s="179"/>
      <c r="W611" s="179"/>
      <c r="X611" s="179"/>
      <c r="Y611" s="179"/>
      <c r="Z611" s="179"/>
      <c r="AB611" s="179"/>
      <c r="AC611" s="179"/>
      <c r="AF611" s="179"/>
      <c r="AG611" s="179"/>
      <c r="AJ611" s="179"/>
      <c r="AK611" s="179"/>
      <c r="AN611" s="179"/>
      <c r="AO611" s="179"/>
      <c r="AR611" s="179"/>
      <c r="AS611" s="179"/>
      <c r="AV611" s="179"/>
      <c r="AW611" s="179"/>
      <c r="AZ611" s="179"/>
      <c r="BA611" s="179"/>
      <c r="BD611" s="179"/>
      <c r="BE611" s="179"/>
      <c r="BH611" s="179"/>
      <c r="BI611" s="179"/>
      <c r="BL611" s="179"/>
      <c r="BM611" s="179"/>
      <c r="BP611" s="179"/>
      <c r="BQ611" s="179"/>
      <c r="BT611" s="179"/>
      <c r="BU611" s="179"/>
      <c r="BX611" s="179"/>
      <c r="BY611" s="179"/>
      <c r="CB611" s="179"/>
      <c r="CC611" s="179"/>
      <c r="CF611" s="179"/>
      <c r="CG611" s="179"/>
      <c r="CJ611" s="179"/>
      <c r="CK611" s="179"/>
      <c r="CN611" s="179"/>
      <c r="CO611" s="179"/>
      <c r="CR611" s="179"/>
      <c r="CS611" s="179"/>
      <c r="CV611" s="179"/>
      <c r="CW611" s="179"/>
      <c r="CX611" s="156"/>
      <c r="CY611" s="156"/>
      <c r="CZ611" s="156"/>
      <c r="DA611" s="156"/>
      <c r="DB611" s="156"/>
      <c r="DC611" s="156"/>
      <c r="DD611" s="156"/>
    </row>
    <row r="612" spans="1:108" s="243" customFormat="1" x14ac:dyDescent="0.2">
      <c r="A612" s="179"/>
      <c r="B612" s="179"/>
      <c r="C612" s="179"/>
      <c r="D612" s="179"/>
      <c r="E612" s="242"/>
      <c r="F612" s="179"/>
      <c r="G612" s="179"/>
      <c r="H612" s="179"/>
      <c r="I612" s="179"/>
      <c r="J612" s="179"/>
      <c r="K612" s="179"/>
      <c r="L612" s="179"/>
      <c r="M612" s="179"/>
      <c r="N612" s="179"/>
      <c r="O612" s="179"/>
      <c r="P612" s="179"/>
      <c r="Q612" s="179"/>
      <c r="R612" s="179"/>
      <c r="S612" s="179"/>
      <c r="T612" s="179"/>
      <c r="U612" s="179"/>
      <c r="V612" s="179"/>
      <c r="W612" s="179"/>
      <c r="X612" s="179"/>
      <c r="Y612" s="179"/>
      <c r="Z612" s="179"/>
      <c r="AB612" s="179"/>
      <c r="AC612" s="179"/>
      <c r="AF612" s="179"/>
      <c r="AG612" s="179"/>
      <c r="AJ612" s="179"/>
      <c r="AK612" s="179"/>
      <c r="AN612" s="179"/>
      <c r="AO612" s="179"/>
      <c r="AR612" s="179"/>
      <c r="AS612" s="179"/>
      <c r="AV612" s="179"/>
      <c r="AW612" s="179"/>
      <c r="AZ612" s="179"/>
      <c r="BA612" s="179"/>
      <c r="BD612" s="179"/>
      <c r="BE612" s="179"/>
      <c r="BH612" s="179"/>
      <c r="BI612" s="179"/>
      <c r="BL612" s="179"/>
      <c r="BM612" s="179"/>
      <c r="BP612" s="179"/>
      <c r="BQ612" s="179"/>
      <c r="BT612" s="179"/>
      <c r="BU612" s="179"/>
      <c r="BX612" s="179"/>
      <c r="BY612" s="179"/>
      <c r="CB612" s="179"/>
      <c r="CC612" s="179"/>
      <c r="CF612" s="179"/>
      <c r="CG612" s="179"/>
      <c r="CJ612" s="179"/>
      <c r="CK612" s="179"/>
      <c r="CN612" s="179"/>
      <c r="CO612" s="179"/>
      <c r="CR612" s="179"/>
      <c r="CS612" s="179"/>
      <c r="CV612" s="179"/>
      <c r="CW612" s="179"/>
      <c r="CX612" s="156"/>
      <c r="CY612" s="156"/>
      <c r="CZ612" s="156"/>
      <c r="DA612" s="156"/>
      <c r="DB612" s="156"/>
      <c r="DC612" s="156"/>
      <c r="DD612" s="156"/>
    </row>
    <row r="613" spans="1:108" s="243" customFormat="1" x14ac:dyDescent="0.2">
      <c r="A613" s="179"/>
      <c r="B613" s="179"/>
      <c r="C613" s="179"/>
      <c r="D613" s="179"/>
      <c r="E613" s="242"/>
      <c r="F613" s="179"/>
      <c r="G613" s="179"/>
      <c r="H613" s="179"/>
      <c r="I613" s="179"/>
      <c r="J613" s="179"/>
      <c r="K613" s="179"/>
      <c r="L613" s="179"/>
      <c r="M613" s="179"/>
      <c r="N613" s="179"/>
      <c r="O613" s="179"/>
      <c r="P613" s="179"/>
      <c r="Q613" s="179"/>
      <c r="R613" s="179"/>
      <c r="S613" s="179"/>
      <c r="T613" s="179"/>
      <c r="U613" s="179"/>
      <c r="V613" s="179"/>
      <c r="W613" s="179"/>
      <c r="X613" s="179"/>
      <c r="Y613" s="179"/>
      <c r="Z613" s="179"/>
      <c r="AB613" s="179"/>
      <c r="AC613" s="179"/>
      <c r="AF613" s="179"/>
      <c r="AG613" s="179"/>
      <c r="AJ613" s="179"/>
      <c r="AK613" s="179"/>
      <c r="AN613" s="179"/>
      <c r="AO613" s="179"/>
      <c r="AR613" s="179"/>
      <c r="AS613" s="179"/>
      <c r="AV613" s="179"/>
      <c r="AW613" s="179"/>
      <c r="AZ613" s="179"/>
      <c r="BA613" s="179"/>
      <c r="BD613" s="179"/>
      <c r="BE613" s="179"/>
      <c r="BH613" s="179"/>
      <c r="BI613" s="179"/>
      <c r="BL613" s="179"/>
      <c r="BM613" s="179"/>
      <c r="BP613" s="179"/>
      <c r="BQ613" s="179"/>
      <c r="BT613" s="179"/>
      <c r="BU613" s="179"/>
      <c r="BX613" s="179"/>
      <c r="BY613" s="179"/>
      <c r="CB613" s="179"/>
      <c r="CC613" s="179"/>
      <c r="CF613" s="179"/>
      <c r="CG613" s="179"/>
      <c r="CJ613" s="179"/>
      <c r="CK613" s="179"/>
      <c r="CN613" s="179"/>
      <c r="CO613" s="179"/>
      <c r="CR613" s="179"/>
      <c r="CS613" s="179"/>
      <c r="CV613" s="179"/>
      <c r="CW613" s="179"/>
      <c r="CX613" s="156"/>
      <c r="CY613" s="156"/>
      <c r="CZ613" s="156"/>
      <c r="DA613" s="156"/>
      <c r="DB613" s="156"/>
      <c r="DC613" s="156"/>
      <c r="DD613" s="156"/>
    </row>
    <row r="614" spans="1:108" s="243" customFormat="1" x14ac:dyDescent="0.2">
      <c r="A614" s="179"/>
      <c r="B614" s="179"/>
      <c r="C614" s="179"/>
      <c r="D614" s="179"/>
      <c r="E614" s="242"/>
      <c r="F614" s="179"/>
      <c r="G614" s="179"/>
      <c r="H614" s="179"/>
      <c r="I614" s="179"/>
      <c r="J614" s="179"/>
      <c r="K614" s="179"/>
      <c r="L614" s="179"/>
      <c r="M614" s="179"/>
      <c r="N614" s="179"/>
      <c r="O614" s="179"/>
      <c r="P614" s="179"/>
      <c r="Q614" s="179"/>
      <c r="R614" s="179"/>
      <c r="S614" s="179"/>
      <c r="T614" s="179"/>
      <c r="U614" s="179"/>
      <c r="V614" s="179"/>
      <c r="W614" s="179"/>
      <c r="X614" s="179"/>
      <c r="Y614" s="179"/>
      <c r="Z614" s="179"/>
      <c r="AB614" s="179"/>
      <c r="AC614" s="179"/>
      <c r="AF614" s="179"/>
      <c r="AG614" s="179"/>
      <c r="AJ614" s="179"/>
      <c r="AK614" s="179"/>
      <c r="AN614" s="179"/>
      <c r="AO614" s="179"/>
      <c r="AR614" s="179"/>
      <c r="AS614" s="179"/>
      <c r="AV614" s="179"/>
      <c r="AW614" s="179"/>
      <c r="AZ614" s="179"/>
      <c r="BA614" s="179"/>
      <c r="BD614" s="179"/>
      <c r="BE614" s="179"/>
      <c r="BH614" s="179"/>
      <c r="BI614" s="179"/>
      <c r="BL614" s="179"/>
      <c r="BM614" s="179"/>
      <c r="BP614" s="179"/>
      <c r="BQ614" s="179"/>
      <c r="BT614" s="179"/>
      <c r="BU614" s="179"/>
      <c r="BX614" s="179"/>
      <c r="BY614" s="179"/>
      <c r="CB614" s="179"/>
      <c r="CC614" s="179"/>
      <c r="CF614" s="179"/>
      <c r="CG614" s="179"/>
      <c r="CJ614" s="179"/>
      <c r="CK614" s="179"/>
      <c r="CN614" s="179"/>
      <c r="CO614" s="179"/>
      <c r="CR614" s="179"/>
      <c r="CS614" s="179"/>
      <c r="CV614" s="179"/>
      <c r="CW614" s="179"/>
      <c r="CX614" s="156"/>
      <c r="CY614" s="156"/>
      <c r="CZ614" s="156"/>
      <c r="DA614" s="156"/>
      <c r="DB614" s="156"/>
      <c r="DC614" s="156"/>
      <c r="DD614" s="156"/>
    </row>
    <row r="615" spans="1:108" s="243" customFormat="1" x14ac:dyDescent="0.2">
      <c r="A615" s="179"/>
      <c r="B615" s="179"/>
      <c r="C615" s="179"/>
      <c r="D615" s="179"/>
      <c r="E615" s="242"/>
      <c r="F615" s="179"/>
      <c r="G615" s="179"/>
      <c r="H615" s="179"/>
      <c r="I615" s="179"/>
      <c r="J615" s="179"/>
      <c r="K615" s="179"/>
      <c r="L615" s="179"/>
      <c r="M615" s="179"/>
      <c r="N615" s="179"/>
      <c r="O615" s="179"/>
      <c r="P615" s="179"/>
      <c r="Q615" s="179"/>
      <c r="R615" s="179"/>
      <c r="S615" s="179"/>
      <c r="T615" s="179"/>
      <c r="U615" s="179"/>
      <c r="V615" s="179"/>
      <c r="W615" s="179"/>
      <c r="X615" s="179"/>
      <c r="Y615" s="179"/>
      <c r="Z615" s="179"/>
      <c r="AB615" s="179"/>
      <c r="AC615" s="179"/>
      <c r="AF615" s="179"/>
      <c r="AG615" s="179"/>
      <c r="AJ615" s="179"/>
      <c r="AK615" s="179"/>
      <c r="AN615" s="179"/>
      <c r="AO615" s="179"/>
      <c r="AR615" s="179"/>
      <c r="AS615" s="179"/>
      <c r="AV615" s="179"/>
      <c r="AW615" s="179"/>
      <c r="AZ615" s="179"/>
      <c r="BA615" s="179"/>
      <c r="BD615" s="179"/>
      <c r="BE615" s="179"/>
      <c r="BH615" s="179"/>
      <c r="BI615" s="179"/>
      <c r="BL615" s="179"/>
      <c r="BM615" s="179"/>
      <c r="BP615" s="179"/>
      <c r="BQ615" s="179"/>
      <c r="BT615" s="179"/>
      <c r="BU615" s="179"/>
      <c r="BX615" s="179"/>
      <c r="BY615" s="179"/>
      <c r="CB615" s="179"/>
      <c r="CC615" s="179"/>
      <c r="CF615" s="179"/>
      <c r="CG615" s="179"/>
      <c r="CJ615" s="179"/>
      <c r="CK615" s="179"/>
      <c r="CN615" s="179"/>
      <c r="CO615" s="179"/>
      <c r="CR615" s="179"/>
      <c r="CS615" s="179"/>
      <c r="CV615" s="179"/>
      <c r="CW615" s="179"/>
      <c r="CX615" s="156"/>
      <c r="CY615" s="156"/>
      <c r="CZ615" s="156"/>
      <c r="DA615" s="156"/>
      <c r="DB615" s="156"/>
      <c r="DC615" s="156"/>
      <c r="DD615" s="156"/>
    </row>
    <row r="616" spans="1:108" s="243" customFormat="1" x14ac:dyDescent="0.2">
      <c r="A616" s="179"/>
      <c r="B616" s="179"/>
      <c r="C616" s="179"/>
      <c r="D616" s="179"/>
      <c r="E616" s="242"/>
      <c r="F616" s="179"/>
      <c r="G616" s="179"/>
      <c r="H616" s="179"/>
      <c r="I616" s="179"/>
      <c r="J616" s="179"/>
      <c r="K616" s="179"/>
      <c r="L616" s="179"/>
      <c r="M616" s="179"/>
      <c r="N616" s="179"/>
      <c r="O616" s="179"/>
      <c r="P616" s="179"/>
      <c r="Q616" s="179"/>
      <c r="R616" s="179"/>
      <c r="S616" s="179"/>
      <c r="T616" s="179"/>
      <c r="U616" s="179"/>
      <c r="V616" s="179"/>
      <c r="W616" s="179"/>
      <c r="X616" s="179"/>
      <c r="Y616" s="179"/>
      <c r="Z616" s="179"/>
      <c r="AB616" s="179"/>
      <c r="AC616" s="179"/>
      <c r="AF616" s="179"/>
      <c r="AG616" s="179"/>
      <c r="AJ616" s="179"/>
      <c r="AK616" s="179"/>
      <c r="AN616" s="179"/>
      <c r="AO616" s="179"/>
      <c r="AR616" s="179"/>
      <c r="AS616" s="179"/>
      <c r="AV616" s="179"/>
      <c r="AW616" s="179"/>
      <c r="AZ616" s="179"/>
      <c r="BA616" s="179"/>
      <c r="BD616" s="179"/>
      <c r="BE616" s="179"/>
      <c r="BH616" s="179"/>
      <c r="BI616" s="179"/>
      <c r="BL616" s="179"/>
      <c r="BM616" s="179"/>
      <c r="BP616" s="179"/>
      <c r="BQ616" s="179"/>
      <c r="BT616" s="179"/>
      <c r="BU616" s="179"/>
      <c r="BX616" s="179"/>
      <c r="BY616" s="179"/>
      <c r="CB616" s="179"/>
      <c r="CC616" s="179"/>
      <c r="CF616" s="179"/>
      <c r="CG616" s="179"/>
      <c r="CJ616" s="179"/>
      <c r="CK616" s="179"/>
      <c r="CN616" s="179"/>
      <c r="CO616" s="179"/>
      <c r="CR616" s="179"/>
      <c r="CS616" s="179"/>
      <c r="CV616" s="179"/>
      <c r="CW616" s="179"/>
      <c r="CX616" s="156"/>
      <c r="CY616" s="156"/>
      <c r="CZ616" s="156"/>
      <c r="DA616" s="156"/>
      <c r="DB616" s="156"/>
      <c r="DC616" s="156"/>
      <c r="DD616" s="156"/>
    </row>
    <row r="617" spans="1:108" s="243" customFormat="1" x14ac:dyDescent="0.2">
      <c r="A617" s="179"/>
      <c r="B617" s="179"/>
      <c r="C617" s="179"/>
      <c r="D617" s="179"/>
      <c r="E617" s="242"/>
      <c r="F617" s="179"/>
      <c r="G617" s="179"/>
      <c r="H617" s="179"/>
      <c r="I617" s="179"/>
      <c r="J617" s="179"/>
      <c r="K617" s="179"/>
      <c r="L617" s="179"/>
      <c r="M617" s="179"/>
      <c r="N617" s="179"/>
      <c r="O617" s="179"/>
      <c r="P617" s="179"/>
      <c r="Q617" s="179"/>
      <c r="R617" s="179"/>
      <c r="S617" s="179"/>
      <c r="T617" s="179"/>
      <c r="U617" s="179"/>
      <c r="V617" s="179"/>
      <c r="W617" s="179"/>
      <c r="X617" s="179"/>
      <c r="Y617" s="179"/>
      <c r="Z617" s="179"/>
      <c r="AB617" s="179"/>
      <c r="AC617" s="179"/>
      <c r="AF617" s="179"/>
      <c r="AG617" s="179"/>
      <c r="AJ617" s="179"/>
      <c r="AK617" s="179"/>
      <c r="AN617" s="179"/>
      <c r="AO617" s="179"/>
      <c r="AR617" s="179"/>
      <c r="AS617" s="179"/>
      <c r="AV617" s="179"/>
      <c r="AW617" s="179"/>
      <c r="AZ617" s="179"/>
      <c r="BA617" s="179"/>
      <c r="BD617" s="179"/>
      <c r="BE617" s="179"/>
      <c r="BH617" s="179"/>
      <c r="BI617" s="179"/>
      <c r="BL617" s="179"/>
      <c r="BM617" s="179"/>
      <c r="BP617" s="179"/>
      <c r="BQ617" s="179"/>
      <c r="BT617" s="179"/>
      <c r="BU617" s="179"/>
      <c r="BX617" s="179"/>
      <c r="BY617" s="179"/>
      <c r="CB617" s="179"/>
      <c r="CC617" s="179"/>
      <c r="CF617" s="179"/>
      <c r="CG617" s="179"/>
      <c r="CJ617" s="179"/>
      <c r="CK617" s="179"/>
      <c r="CN617" s="179"/>
      <c r="CO617" s="179"/>
      <c r="CR617" s="179"/>
      <c r="CS617" s="179"/>
      <c r="CV617" s="179"/>
      <c r="CW617" s="179"/>
      <c r="CX617" s="156"/>
      <c r="CY617" s="156"/>
      <c r="CZ617" s="156"/>
      <c r="DA617" s="156"/>
      <c r="DB617" s="156"/>
      <c r="DC617" s="156"/>
      <c r="DD617" s="156"/>
    </row>
    <row r="618" spans="1:108" s="243" customFormat="1" x14ac:dyDescent="0.2">
      <c r="A618" s="179"/>
      <c r="B618" s="179"/>
      <c r="C618" s="179"/>
      <c r="D618" s="179"/>
      <c r="E618" s="242"/>
      <c r="F618" s="179"/>
      <c r="G618" s="179"/>
      <c r="H618" s="179"/>
      <c r="I618" s="179"/>
      <c r="J618" s="179"/>
      <c r="K618" s="179"/>
      <c r="L618" s="179"/>
      <c r="M618" s="179"/>
      <c r="N618" s="179"/>
      <c r="O618" s="179"/>
      <c r="P618" s="179"/>
      <c r="Q618" s="179"/>
      <c r="R618" s="179"/>
      <c r="S618" s="179"/>
      <c r="T618" s="179"/>
      <c r="U618" s="179"/>
      <c r="V618" s="179"/>
      <c r="W618" s="179"/>
      <c r="X618" s="179"/>
      <c r="Y618" s="179"/>
      <c r="Z618" s="179"/>
      <c r="AB618" s="179"/>
      <c r="AC618" s="179"/>
      <c r="AF618" s="179"/>
      <c r="AG618" s="179"/>
      <c r="AJ618" s="179"/>
      <c r="AK618" s="179"/>
      <c r="AN618" s="179"/>
      <c r="AO618" s="179"/>
      <c r="AR618" s="179"/>
      <c r="AS618" s="179"/>
      <c r="AV618" s="179"/>
      <c r="AW618" s="179"/>
      <c r="AZ618" s="179"/>
      <c r="BA618" s="179"/>
      <c r="BD618" s="179"/>
      <c r="BE618" s="179"/>
      <c r="BH618" s="179"/>
      <c r="BI618" s="179"/>
      <c r="BL618" s="179"/>
      <c r="BM618" s="179"/>
      <c r="BP618" s="179"/>
      <c r="BQ618" s="179"/>
      <c r="BT618" s="179"/>
      <c r="BU618" s="179"/>
      <c r="BX618" s="179"/>
      <c r="BY618" s="179"/>
      <c r="CB618" s="179"/>
      <c r="CC618" s="179"/>
      <c r="CF618" s="179"/>
      <c r="CG618" s="179"/>
      <c r="CJ618" s="179"/>
      <c r="CK618" s="179"/>
      <c r="CN618" s="179"/>
      <c r="CO618" s="179"/>
      <c r="CR618" s="179"/>
      <c r="CS618" s="179"/>
      <c r="CV618" s="179"/>
      <c r="CW618" s="179"/>
      <c r="CX618" s="156"/>
      <c r="CY618" s="156"/>
      <c r="CZ618" s="156"/>
      <c r="DA618" s="156"/>
      <c r="DB618" s="156"/>
      <c r="DC618" s="156"/>
      <c r="DD618" s="156"/>
    </row>
    <row r="619" spans="1:108" s="243" customFormat="1" x14ac:dyDescent="0.2">
      <c r="A619" s="179"/>
      <c r="B619" s="179"/>
      <c r="C619" s="179"/>
      <c r="D619" s="179"/>
      <c r="E619" s="242"/>
      <c r="F619" s="179"/>
      <c r="G619" s="179"/>
      <c r="H619" s="179"/>
      <c r="I619" s="179"/>
      <c r="J619" s="179"/>
      <c r="K619" s="179"/>
      <c r="L619" s="179"/>
      <c r="M619" s="179"/>
      <c r="N619" s="179"/>
      <c r="O619" s="179"/>
      <c r="P619" s="179"/>
      <c r="Q619" s="179"/>
      <c r="R619" s="179"/>
      <c r="S619" s="179"/>
      <c r="T619" s="179"/>
      <c r="U619" s="179"/>
      <c r="V619" s="179"/>
      <c r="W619" s="179"/>
      <c r="X619" s="179"/>
      <c r="Y619" s="179"/>
      <c r="Z619" s="179"/>
      <c r="AB619" s="179"/>
      <c r="AC619" s="179"/>
      <c r="AF619" s="179"/>
      <c r="AG619" s="179"/>
      <c r="AJ619" s="179"/>
      <c r="AK619" s="179"/>
      <c r="AN619" s="179"/>
      <c r="AO619" s="179"/>
      <c r="AR619" s="179"/>
      <c r="AS619" s="179"/>
      <c r="AV619" s="179"/>
      <c r="AW619" s="179"/>
      <c r="AZ619" s="179"/>
      <c r="BA619" s="179"/>
      <c r="BD619" s="179"/>
      <c r="BE619" s="179"/>
      <c r="BH619" s="179"/>
      <c r="BI619" s="179"/>
      <c r="BL619" s="179"/>
      <c r="BM619" s="179"/>
      <c r="BP619" s="179"/>
      <c r="BQ619" s="179"/>
      <c r="BT619" s="179"/>
      <c r="BU619" s="179"/>
      <c r="BX619" s="179"/>
      <c r="BY619" s="179"/>
      <c r="CB619" s="179"/>
      <c r="CC619" s="179"/>
      <c r="CF619" s="179"/>
      <c r="CG619" s="179"/>
      <c r="CJ619" s="179"/>
      <c r="CK619" s="179"/>
      <c r="CN619" s="179"/>
      <c r="CO619" s="179"/>
      <c r="CR619" s="179"/>
      <c r="CS619" s="179"/>
      <c r="CV619" s="179"/>
      <c r="CW619" s="179"/>
      <c r="CX619" s="156"/>
      <c r="CY619" s="156"/>
      <c r="CZ619" s="156"/>
      <c r="DA619" s="156"/>
      <c r="DB619" s="156"/>
      <c r="DC619" s="156"/>
      <c r="DD619" s="156"/>
    </row>
    <row r="620" spans="1:108" s="243" customFormat="1" x14ac:dyDescent="0.2">
      <c r="A620" s="179"/>
      <c r="B620" s="179"/>
      <c r="C620" s="179"/>
      <c r="D620" s="179"/>
      <c r="E620" s="242"/>
      <c r="F620" s="179"/>
      <c r="G620" s="179"/>
      <c r="H620" s="179"/>
      <c r="I620" s="179"/>
      <c r="J620" s="179"/>
      <c r="K620" s="179"/>
      <c r="L620" s="179"/>
      <c r="M620" s="179"/>
      <c r="N620" s="179"/>
      <c r="O620" s="179"/>
      <c r="P620" s="179"/>
      <c r="Q620" s="179"/>
      <c r="R620" s="179"/>
      <c r="S620" s="179"/>
      <c r="T620" s="179"/>
      <c r="U620" s="179"/>
      <c r="V620" s="179"/>
      <c r="W620" s="179"/>
      <c r="X620" s="179"/>
      <c r="Y620" s="179"/>
      <c r="Z620" s="179"/>
      <c r="AB620" s="179"/>
      <c r="AC620" s="179"/>
      <c r="AF620" s="179"/>
      <c r="AG620" s="179"/>
      <c r="AJ620" s="179"/>
      <c r="AK620" s="179"/>
      <c r="AN620" s="179"/>
      <c r="AO620" s="179"/>
      <c r="AR620" s="179"/>
      <c r="AS620" s="179"/>
      <c r="AV620" s="179"/>
      <c r="AW620" s="179"/>
      <c r="AZ620" s="179"/>
      <c r="BA620" s="179"/>
      <c r="BD620" s="179"/>
      <c r="BE620" s="179"/>
      <c r="BH620" s="179"/>
      <c r="BI620" s="179"/>
      <c r="BL620" s="179"/>
      <c r="BM620" s="179"/>
      <c r="BP620" s="179"/>
      <c r="BQ620" s="179"/>
      <c r="BT620" s="179"/>
      <c r="BU620" s="179"/>
      <c r="BX620" s="179"/>
      <c r="BY620" s="179"/>
      <c r="CB620" s="179"/>
      <c r="CC620" s="179"/>
      <c r="CF620" s="179"/>
      <c r="CG620" s="179"/>
      <c r="CJ620" s="179"/>
      <c r="CK620" s="179"/>
      <c r="CN620" s="179"/>
      <c r="CO620" s="179"/>
      <c r="CR620" s="179"/>
      <c r="CS620" s="179"/>
      <c r="CV620" s="179"/>
      <c r="CW620" s="179"/>
      <c r="CX620" s="156"/>
      <c r="CY620" s="156"/>
      <c r="CZ620" s="156"/>
      <c r="DA620" s="156"/>
      <c r="DB620" s="156"/>
      <c r="DC620" s="156"/>
      <c r="DD620" s="156"/>
    </row>
    <row r="621" spans="1:108" s="243" customFormat="1" x14ac:dyDescent="0.2">
      <c r="A621" s="179"/>
      <c r="B621" s="179"/>
      <c r="C621" s="179"/>
      <c r="D621" s="179"/>
      <c r="E621" s="242"/>
      <c r="F621" s="179"/>
      <c r="G621" s="179"/>
      <c r="H621" s="179"/>
      <c r="I621" s="179"/>
      <c r="J621" s="179"/>
      <c r="K621" s="179"/>
      <c r="L621" s="179"/>
      <c r="M621" s="179"/>
      <c r="N621" s="179"/>
      <c r="O621" s="179"/>
      <c r="P621" s="179"/>
      <c r="Q621" s="179"/>
      <c r="R621" s="179"/>
      <c r="S621" s="179"/>
      <c r="T621" s="179"/>
      <c r="U621" s="179"/>
      <c r="V621" s="179"/>
      <c r="W621" s="179"/>
      <c r="X621" s="179"/>
      <c r="Y621" s="179"/>
      <c r="Z621" s="179"/>
      <c r="AB621" s="179"/>
      <c r="AC621" s="179"/>
      <c r="AF621" s="179"/>
      <c r="AG621" s="179"/>
      <c r="AJ621" s="179"/>
      <c r="AK621" s="179"/>
      <c r="AN621" s="179"/>
      <c r="AO621" s="179"/>
      <c r="AR621" s="179"/>
      <c r="AS621" s="179"/>
      <c r="AV621" s="179"/>
      <c r="AW621" s="179"/>
      <c r="AZ621" s="179"/>
      <c r="BA621" s="179"/>
      <c r="BD621" s="179"/>
      <c r="BE621" s="179"/>
      <c r="BH621" s="179"/>
      <c r="BI621" s="179"/>
      <c r="BL621" s="179"/>
      <c r="BM621" s="179"/>
      <c r="BP621" s="179"/>
      <c r="BQ621" s="179"/>
      <c r="BT621" s="179"/>
      <c r="BU621" s="179"/>
      <c r="BX621" s="179"/>
      <c r="BY621" s="179"/>
      <c r="CB621" s="179"/>
      <c r="CC621" s="179"/>
      <c r="CF621" s="179"/>
      <c r="CG621" s="179"/>
      <c r="CJ621" s="179"/>
      <c r="CK621" s="179"/>
      <c r="CN621" s="179"/>
      <c r="CO621" s="179"/>
      <c r="CR621" s="179"/>
      <c r="CS621" s="179"/>
      <c r="CV621" s="179"/>
      <c r="CW621" s="179"/>
      <c r="CX621" s="156"/>
      <c r="CY621" s="156"/>
      <c r="CZ621" s="156"/>
      <c r="DA621" s="156"/>
      <c r="DB621" s="156"/>
      <c r="DC621" s="156"/>
      <c r="DD621" s="156"/>
    </row>
    <row r="622" spans="1:108" s="243" customFormat="1" x14ac:dyDescent="0.2">
      <c r="A622" s="179"/>
      <c r="B622" s="179"/>
      <c r="C622" s="179"/>
      <c r="D622" s="179"/>
      <c r="E622" s="242"/>
      <c r="F622" s="179"/>
      <c r="G622" s="179"/>
      <c r="H622" s="179"/>
      <c r="I622" s="179"/>
      <c r="J622" s="179"/>
      <c r="K622" s="179"/>
      <c r="L622" s="179"/>
      <c r="M622" s="179"/>
      <c r="N622" s="179"/>
      <c r="O622" s="179"/>
      <c r="P622" s="179"/>
      <c r="Q622" s="179"/>
      <c r="R622" s="179"/>
      <c r="S622" s="179"/>
      <c r="T622" s="179"/>
      <c r="U622" s="179"/>
      <c r="V622" s="179"/>
      <c r="W622" s="179"/>
      <c r="X622" s="179"/>
      <c r="Y622" s="179"/>
      <c r="Z622" s="179"/>
      <c r="AB622" s="179"/>
      <c r="AC622" s="179"/>
      <c r="AF622" s="179"/>
      <c r="AG622" s="179"/>
      <c r="AJ622" s="179"/>
      <c r="AK622" s="179"/>
      <c r="AN622" s="179"/>
      <c r="AO622" s="179"/>
      <c r="AR622" s="179"/>
      <c r="AS622" s="179"/>
      <c r="AV622" s="179"/>
      <c r="AW622" s="179"/>
      <c r="AZ622" s="179"/>
      <c r="BA622" s="179"/>
      <c r="BD622" s="179"/>
      <c r="BE622" s="179"/>
      <c r="BH622" s="179"/>
      <c r="BI622" s="179"/>
      <c r="BL622" s="179"/>
      <c r="BM622" s="179"/>
      <c r="BP622" s="179"/>
      <c r="BQ622" s="179"/>
      <c r="BT622" s="179"/>
      <c r="BU622" s="179"/>
      <c r="BX622" s="179"/>
      <c r="BY622" s="179"/>
      <c r="CB622" s="179"/>
      <c r="CC622" s="179"/>
      <c r="CF622" s="179"/>
      <c r="CG622" s="179"/>
      <c r="CJ622" s="179"/>
      <c r="CK622" s="179"/>
      <c r="CN622" s="179"/>
      <c r="CO622" s="179"/>
      <c r="CR622" s="179"/>
      <c r="CS622" s="179"/>
      <c r="CV622" s="179"/>
      <c r="CW622" s="179"/>
      <c r="CX622" s="156"/>
      <c r="CY622" s="156"/>
      <c r="CZ622" s="156"/>
      <c r="DA622" s="156"/>
      <c r="DB622" s="156"/>
      <c r="DC622" s="156"/>
      <c r="DD622" s="156"/>
    </row>
    <row r="623" spans="1:108" s="243" customFormat="1" x14ac:dyDescent="0.2">
      <c r="A623" s="179"/>
      <c r="B623" s="179"/>
      <c r="C623" s="179"/>
      <c r="D623" s="179"/>
      <c r="E623" s="242"/>
      <c r="F623" s="179"/>
      <c r="G623" s="179"/>
      <c r="H623" s="179"/>
      <c r="I623" s="179"/>
      <c r="J623" s="179"/>
      <c r="K623" s="179"/>
      <c r="L623" s="179"/>
      <c r="M623" s="179"/>
      <c r="N623" s="179"/>
      <c r="O623" s="179"/>
      <c r="P623" s="179"/>
      <c r="Q623" s="179"/>
      <c r="R623" s="179"/>
      <c r="S623" s="179"/>
      <c r="T623" s="179"/>
      <c r="U623" s="179"/>
      <c r="V623" s="179"/>
      <c r="W623" s="179"/>
      <c r="X623" s="179"/>
      <c r="Y623" s="179"/>
      <c r="Z623" s="179"/>
      <c r="AB623" s="179"/>
      <c r="AC623" s="179"/>
      <c r="AF623" s="179"/>
      <c r="AG623" s="179"/>
      <c r="AJ623" s="179"/>
      <c r="AK623" s="179"/>
      <c r="AN623" s="179"/>
      <c r="AO623" s="179"/>
      <c r="AR623" s="179"/>
      <c r="AS623" s="179"/>
      <c r="AV623" s="179"/>
      <c r="AW623" s="179"/>
      <c r="AZ623" s="179"/>
      <c r="BA623" s="179"/>
      <c r="BD623" s="179"/>
      <c r="BE623" s="179"/>
      <c r="BH623" s="179"/>
      <c r="BI623" s="179"/>
      <c r="BL623" s="179"/>
      <c r="BM623" s="179"/>
      <c r="BP623" s="179"/>
      <c r="BQ623" s="179"/>
      <c r="BT623" s="179"/>
      <c r="BU623" s="179"/>
      <c r="BX623" s="179"/>
      <c r="BY623" s="179"/>
      <c r="CB623" s="179"/>
      <c r="CC623" s="179"/>
      <c r="CF623" s="179"/>
      <c r="CG623" s="179"/>
      <c r="CJ623" s="179"/>
      <c r="CK623" s="179"/>
      <c r="CN623" s="179"/>
      <c r="CO623" s="179"/>
      <c r="CR623" s="179"/>
      <c r="CS623" s="179"/>
      <c r="CV623" s="179"/>
      <c r="CW623" s="179"/>
      <c r="CX623" s="156"/>
      <c r="CY623" s="156"/>
      <c r="CZ623" s="156"/>
      <c r="DA623" s="156"/>
      <c r="DB623" s="156"/>
      <c r="DC623" s="156"/>
      <c r="DD623" s="156"/>
    </row>
    <row r="624" spans="1:108" s="243" customFormat="1" x14ac:dyDescent="0.2">
      <c r="A624" s="179"/>
      <c r="B624" s="179"/>
      <c r="C624" s="179"/>
      <c r="D624" s="179"/>
      <c r="E624" s="242"/>
      <c r="F624" s="179"/>
      <c r="G624" s="179"/>
      <c r="H624" s="179"/>
      <c r="I624" s="179"/>
      <c r="J624" s="179"/>
      <c r="K624" s="179"/>
      <c r="L624" s="179"/>
      <c r="M624" s="179"/>
      <c r="N624" s="179"/>
      <c r="O624" s="179"/>
      <c r="P624" s="179"/>
      <c r="Q624" s="179"/>
      <c r="R624" s="179"/>
      <c r="S624" s="179"/>
      <c r="T624" s="179"/>
      <c r="U624" s="179"/>
      <c r="V624" s="179"/>
      <c r="W624" s="179"/>
      <c r="X624" s="179"/>
      <c r="Y624" s="179"/>
      <c r="Z624" s="179"/>
      <c r="AB624" s="179"/>
      <c r="AC624" s="179"/>
      <c r="AF624" s="179"/>
      <c r="AG624" s="179"/>
      <c r="AJ624" s="179"/>
      <c r="AK624" s="179"/>
      <c r="AN624" s="179"/>
      <c r="AO624" s="179"/>
      <c r="AR624" s="179"/>
      <c r="AS624" s="179"/>
      <c r="AV624" s="179"/>
      <c r="AW624" s="179"/>
      <c r="AZ624" s="179"/>
      <c r="BA624" s="179"/>
      <c r="BD624" s="179"/>
      <c r="BE624" s="179"/>
      <c r="BH624" s="179"/>
      <c r="BI624" s="179"/>
      <c r="BL624" s="179"/>
      <c r="BM624" s="179"/>
      <c r="BP624" s="179"/>
      <c r="BQ624" s="179"/>
      <c r="BT624" s="179"/>
      <c r="BU624" s="179"/>
      <c r="BX624" s="179"/>
      <c r="BY624" s="179"/>
      <c r="CB624" s="179"/>
      <c r="CC624" s="179"/>
      <c r="CF624" s="179"/>
      <c r="CG624" s="179"/>
      <c r="CJ624" s="179"/>
      <c r="CK624" s="179"/>
      <c r="CN624" s="179"/>
      <c r="CO624" s="179"/>
      <c r="CR624" s="179"/>
      <c r="CS624" s="179"/>
      <c r="CV624" s="179"/>
      <c r="CW624" s="179"/>
      <c r="CX624" s="156"/>
      <c r="CY624" s="156"/>
      <c r="CZ624" s="156"/>
      <c r="DA624" s="156"/>
      <c r="DB624" s="156"/>
      <c r="DC624" s="156"/>
      <c r="DD624" s="156"/>
    </row>
    <row r="625" spans="1:108" s="243" customFormat="1" x14ac:dyDescent="0.2">
      <c r="A625" s="179"/>
      <c r="B625" s="179"/>
      <c r="C625" s="179"/>
      <c r="D625" s="179"/>
      <c r="E625" s="242"/>
      <c r="F625" s="179"/>
      <c r="G625" s="179"/>
      <c r="H625" s="179"/>
      <c r="I625" s="179"/>
      <c r="J625" s="179"/>
      <c r="K625" s="179"/>
      <c r="L625" s="179"/>
      <c r="M625" s="179"/>
      <c r="N625" s="179"/>
      <c r="O625" s="179"/>
      <c r="P625" s="179"/>
      <c r="Q625" s="179"/>
      <c r="R625" s="179"/>
      <c r="S625" s="179"/>
      <c r="T625" s="179"/>
      <c r="U625" s="179"/>
      <c r="V625" s="179"/>
      <c r="W625" s="179"/>
      <c r="X625" s="179"/>
      <c r="Y625" s="179"/>
      <c r="Z625" s="179"/>
      <c r="AB625" s="179"/>
      <c r="AC625" s="179"/>
      <c r="AF625" s="179"/>
      <c r="AG625" s="179"/>
      <c r="AJ625" s="179"/>
      <c r="AK625" s="179"/>
      <c r="AN625" s="179"/>
      <c r="AO625" s="179"/>
      <c r="AR625" s="179"/>
      <c r="AS625" s="179"/>
      <c r="AV625" s="179"/>
      <c r="AW625" s="179"/>
      <c r="AZ625" s="179"/>
      <c r="BA625" s="179"/>
      <c r="BD625" s="179"/>
      <c r="BE625" s="179"/>
      <c r="BH625" s="179"/>
      <c r="BI625" s="179"/>
      <c r="BL625" s="179"/>
      <c r="BM625" s="179"/>
      <c r="BP625" s="179"/>
      <c r="BQ625" s="179"/>
      <c r="BT625" s="179"/>
      <c r="BU625" s="179"/>
      <c r="BX625" s="179"/>
      <c r="BY625" s="179"/>
      <c r="CB625" s="179"/>
      <c r="CC625" s="179"/>
      <c r="CF625" s="179"/>
      <c r="CG625" s="179"/>
      <c r="CJ625" s="179"/>
      <c r="CK625" s="179"/>
      <c r="CN625" s="179"/>
      <c r="CO625" s="179"/>
      <c r="CR625" s="179"/>
      <c r="CS625" s="179"/>
      <c r="CV625" s="179"/>
      <c r="CW625" s="179"/>
      <c r="CX625" s="156"/>
      <c r="CY625" s="156"/>
      <c r="CZ625" s="156"/>
      <c r="DA625" s="156"/>
      <c r="DB625" s="156"/>
      <c r="DC625" s="156"/>
      <c r="DD625" s="156"/>
    </row>
    <row r="626" spans="1:108" s="243" customFormat="1" x14ac:dyDescent="0.2">
      <c r="A626" s="179"/>
      <c r="B626" s="179"/>
      <c r="C626" s="179"/>
      <c r="D626" s="179"/>
      <c r="E626" s="242"/>
      <c r="F626" s="179"/>
      <c r="G626" s="179"/>
      <c r="H626" s="179"/>
      <c r="I626" s="179"/>
      <c r="J626" s="179"/>
      <c r="K626" s="179"/>
      <c r="L626" s="179"/>
      <c r="M626" s="179"/>
      <c r="N626" s="179"/>
      <c r="O626" s="179"/>
      <c r="P626" s="179"/>
      <c r="Q626" s="179"/>
      <c r="R626" s="179"/>
      <c r="S626" s="179"/>
      <c r="T626" s="179"/>
      <c r="U626" s="179"/>
      <c r="V626" s="179"/>
      <c r="W626" s="179"/>
      <c r="X626" s="179"/>
      <c r="Y626" s="179"/>
      <c r="Z626" s="179"/>
      <c r="AB626" s="179"/>
      <c r="AC626" s="179"/>
      <c r="AF626" s="179"/>
      <c r="AG626" s="179"/>
      <c r="AJ626" s="179"/>
      <c r="AK626" s="179"/>
      <c r="AN626" s="179"/>
      <c r="AO626" s="179"/>
      <c r="AR626" s="179"/>
      <c r="AS626" s="179"/>
      <c r="AV626" s="179"/>
      <c r="AW626" s="179"/>
      <c r="AZ626" s="179"/>
      <c r="BA626" s="179"/>
      <c r="BD626" s="179"/>
      <c r="BE626" s="179"/>
      <c r="BH626" s="179"/>
      <c r="BI626" s="179"/>
      <c r="BL626" s="179"/>
      <c r="BM626" s="179"/>
      <c r="BP626" s="179"/>
      <c r="BQ626" s="179"/>
      <c r="BT626" s="179"/>
      <c r="BU626" s="179"/>
      <c r="BX626" s="179"/>
      <c r="BY626" s="179"/>
      <c r="CB626" s="179"/>
      <c r="CC626" s="179"/>
      <c r="CF626" s="179"/>
      <c r="CG626" s="179"/>
      <c r="CJ626" s="179"/>
      <c r="CK626" s="179"/>
      <c r="CN626" s="179"/>
      <c r="CO626" s="179"/>
      <c r="CR626" s="179"/>
      <c r="CS626" s="179"/>
      <c r="CV626" s="179"/>
      <c r="CW626" s="179"/>
      <c r="CX626" s="156"/>
      <c r="CY626" s="156"/>
      <c r="CZ626" s="156"/>
      <c r="DA626" s="156"/>
      <c r="DB626" s="156"/>
      <c r="DC626" s="156"/>
      <c r="DD626" s="156"/>
    </row>
    <row r="627" spans="1:108" s="243" customFormat="1" x14ac:dyDescent="0.2">
      <c r="A627" s="179"/>
      <c r="B627" s="179"/>
      <c r="C627" s="179"/>
      <c r="D627" s="179"/>
      <c r="E627" s="242"/>
      <c r="F627" s="179"/>
      <c r="G627" s="179"/>
      <c r="H627" s="179"/>
      <c r="I627" s="179"/>
      <c r="J627" s="179"/>
      <c r="K627" s="179"/>
      <c r="L627" s="179"/>
      <c r="M627" s="179"/>
      <c r="N627" s="179"/>
      <c r="O627" s="179"/>
      <c r="P627" s="179"/>
      <c r="Q627" s="179"/>
      <c r="R627" s="179"/>
      <c r="S627" s="179"/>
      <c r="T627" s="179"/>
      <c r="U627" s="179"/>
      <c r="V627" s="179"/>
      <c r="W627" s="179"/>
      <c r="X627" s="179"/>
      <c r="Y627" s="179"/>
      <c r="Z627" s="179"/>
      <c r="AB627" s="179"/>
      <c r="AC627" s="179"/>
      <c r="AF627" s="179"/>
      <c r="AG627" s="179"/>
      <c r="AJ627" s="179"/>
      <c r="AK627" s="179"/>
      <c r="AN627" s="179"/>
      <c r="AO627" s="179"/>
      <c r="AR627" s="179"/>
      <c r="AS627" s="179"/>
      <c r="AV627" s="179"/>
      <c r="AW627" s="179"/>
      <c r="AZ627" s="179"/>
      <c r="BA627" s="179"/>
      <c r="BD627" s="179"/>
      <c r="BE627" s="179"/>
      <c r="BH627" s="179"/>
      <c r="BI627" s="179"/>
      <c r="BL627" s="179"/>
      <c r="BM627" s="179"/>
      <c r="BP627" s="179"/>
      <c r="BQ627" s="179"/>
      <c r="BT627" s="179"/>
      <c r="BU627" s="179"/>
      <c r="BX627" s="179"/>
      <c r="BY627" s="179"/>
      <c r="CB627" s="179"/>
      <c r="CC627" s="179"/>
      <c r="CF627" s="179"/>
      <c r="CG627" s="179"/>
      <c r="CJ627" s="179"/>
      <c r="CK627" s="179"/>
      <c r="CN627" s="179"/>
      <c r="CO627" s="179"/>
      <c r="CR627" s="179"/>
      <c r="CS627" s="179"/>
      <c r="CV627" s="179"/>
      <c r="CW627" s="179"/>
      <c r="CX627" s="156"/>
      <c r="CY627" s="156"/>
      <c r="CZ627" s="156"/>
      <c r="DA627" s="156"/>
      <c r="DB627" s="156"/>
      <c r="DC627" s="156"/>
      <c r="DD627" s="156"/>
    </row>
    <row r="628" spans="1:108" s="243" customFormat="1" x14ac:dyDescent="0.2">
      <c r="A628" s="179"/>
      <c r="B628" s="179"/>
      <c r="C628" s="179"/>
      <c r="D628" s="179"/>
      <c r="E628" s="242"/>
      <c r="F628" s="179"/>
      <c r="G628" s="179"/>
      <c r="H628" s="179"/>
      <c r="I628" s="179"/>
      <c r="J628" s="179"/>
      <c r="K628" s="179"/>
      <c r="L628" s="179"/>
      <c r="M628" s="179"/>
      <c r="N628" s="179"/>
      <c r="O628" s="179"/>
      <c r="P628" s="179"/>
      <c r="Q628" s="179"/>
      <c r="R628" s="179"/>
      <c r="S628" s="179"/>
      <c r="T628" s="179"/>
      <c r="U628" s="179"/>
      <c r="V628" s="179"/>
      <c r="W628" s="179"/>
      <c r="X628" s="179"/>
      <c r="Y628" s="179"/>
      <c r="Z628" s="179"/>
      <c r="AB628" s="179"/>
      <c r="AC628" s="179"/>
      <c r="AF628" s="179"/>
      <c r="AG628" s="179"/>
      <c r="AJ628" s="179"/>
      <c r="AK628" s="179"/>
      <c r="AN628" s="179"/>
      <c r="AO628" s="179"/>
      <c r="AR628" s="179"/>
      <c r="AS628" s="179"/>
      <c r="AV628" s="179"/>
      <c r="AW628" s="179"/>
      <c r="AZ628" s="179"/>
      <c r="BA628" s="179"/>
      <c r="BD628" s="179"/>
      <c r="BE628" s="179"/>
      <c r="BH628" s="179"/>
      <c r="BI628" s="179"/>
      <c r="BL628" s="179"/>
      <c r="BM628" s="179"/>
      <c r="BP628" s="179"/>
      <c r="BQ628" s="179"/>
      <c r="BT628" s="179"/>
      <c r="BU628" s="179"/>
      <c r="BX628" s="179"/>
      <c r="BY628" s="179"/>
      <c r="CB628" s="179"/>
      <c r="CC628" s="179"/>
      <c r="CF628" s="179"/>
      <c r="CG628" s="179"/>
      <c r="CJ628" s="179"/>
      <c r="CK628" s="179"/>
      <c r="CN628" s="179"/>
      <c r="CO628" s="179"/>
      <c r="CR628" s="179"/>
      <c r="CS628" s="179"/>
      <c r="CV628" s="179"/>
      <c r="CW628" s="179"/>
      <c r="CX628" s="156"/>
      <c r="CY628" s="156"/>
      <c r="CZ628" s="156"/>
      <c r="DA628" s="156"/>
      <c r="DB628" s="156"/>
      <c r="DC628" s="156"/>
      <c r="DD628" s="156"/>
    </row>
    <row r="629" spans="1:108" s="243" customFormat="1" x14ac:dyDescent="0.2">
      <c r="A629" s="179"/>
      <c r="B629" s="179"/>
      <c r="C629" s="179"/>
      <c r="D629" s="179"/>
      <c r="E629" s="242"/>
      <c r="F629" s="179"/>
      <c r="G629" s="179"/>
      <c r="H629" s="179"/>
      <c r="I629" s="179"/>
      <c r="J629" s="179"/>
      <c r="K629" s="179"/>
      <c r="L629" s="179"/>
      <c r="M629" s="179"/>
      <c r="N629" s="179"/>
      <c r="O629" s="179"/>
      <c r="P629" s="179"/>
      <c r="Q629" s="179"/>
      <c r="R629" s="179"/>
      <c r="S629" s="179"/>
      <c r="T629" s="179"/>
      <c r="U629" s="179"/>
      <c r="V629" s="179"/>
      <c r="W629" s="179"/>
      <c r="X629" s="179"/>
      <c r="Y629" s="179"/>
      <c r="Z629" s="179"/>
      <c r="AB629" s="179"/>
      <c r="AC629" s="179"/>
      <c r="AF629" s="179"/>
      <c r="AG629" s="179"/>
      <c r="AJ629" s="179"/>
      <c r="AK629" s="179"/>
      <c r="AN629" s="179"/>
      <c r="AO629" s="179"/>
      <c r="AR629" s="179"/>
      <c r="AS629" s="179"/>
      <c r="AV629" s="179"/>
      <c r="AW629" s="179"/>
      <c r="AZ629" s="179"/>
      <c r="BA629" s="179"/>
      <c r="BD629" s="179"/>
      <c r="BE629" s="179"/>
      <c r="BH629" s="179"/>
      <c r="BI629" s="179"/>
      <c r="BL629" s="179"/>
      <c r="BM629" s="179"/>
      <c r="BP629" s="179"/>
      <c r="BQ629" s="179"/>
      <c r="BT629" s="179"/>
      <c r="BU629" s="179"/>
      <c r="BX629" s="179"/>
      <c r="BY629" s="179"/>
      <c r="CB629" s="179"/>
      <c r="CC629" s="179"/>
      <c r="CF629" s="179"/>
      <c r="CG629" s="179"/>
      <c r="CJ629" s="179"/>
      <c r="CK629" s="179"/>
      <c r="CN629" s="179"/>
      <c r="CO629" s="179"/>
      <c r="CR629" s="179"/>
      <c r="CS629" s="179"/>
      <c r="CV629" s="179"/>
      <c r="CW629" s="179"/>
      <c r="CX629" s="156"/>
      <c r="CY629" s="156"/>
      <c r="CZ629" s="156"/>
      <c r="DA629" s="156"/>
      <c r="DB629" s="156"/>
      <c r="DC629" s="156"/>
      <c r="DD629" s="156"/>
    </row>
    <row r="630" spans="1:108" s="243" customFormat="1" x14ac:dyDescent="0.2">
      <c r="A630" s="179"/>
      <c r="B630" s="179"/>
      <c r="C630" s="179"/>
      <c r="D630" s="179"/>
      <c r="E630" s="242"/>
      <c r="F630" s="179"/>
      <c r="G630" s="179"/>
      <c r="H630" s="179"/>
      <c r="I630" s="179"/>
      <c r="J630" s="179"/>
      <c r="K630" s="179"/>
      <c r="L630" s="179"/>
      <c r="M630" s="179"/>
      <c r="N630" s="179"/>
      <c r="O630" s="179"/>
      <c r="P630" s="179"/>
      <c r="Q630" s="179"/>
      <c r="R630" s="179"/>
      <c r="S630" s="179"/>
      <c r="T630" s="179"/>
      <c r="U630" s="179"/>
      <c r="V630" s="179"/>
      <c r="W630" s="179"/>
      <c r="X630" s="179"/>
      <c r="Y630" s="179"/>
      <c r="Z630" s="179"/>
      <c r="AB630" s="179"/>
      <c r="AC630" s="179"/>
      <c r="AF630" s="179"/>
      <c r="AG630" s="179"/>
      <c r="AJ630" s="179"/>
      <c r="AK630" s="179"/>
      <c r="AN630" s="179"/>
      <c r="AO630" s="179"/>
      <c r="AR630" s="179"/>
      <c r="AS630" s="179"/>
      <c r="AV630" s="179"/>
      <c r="AW630" s="179"/>
      <c r="AZ630" s="179"/>
      <c r="BA630" s="179"/>
      <c r="BD630" s="179"/>
      <c r="BE630" s="179"/>
      <c r="BH630" s="179"/>
      <c r="BI630" s="179"/>
      <c r="BL630" s="179"/>
      <c r="BM630" s="179"/>
      <c r="BP630" s="179"/>
      <c r="BQ630" s="179"/>
      <c r="BT630" s="179"/>
      <c r="BU630" s="179"/>
      <c r="BX630" s="179"/>
      <c r="BY630" s="179"/>
      <c r="CB630" s="179"/>
      <c r="CC630" s="179"/>
      <c r="CF630" s="179"/>
      <c r="CG630" s="179"/>
      <c r="CJ630" s="179"/>
      <c r="CK630" s="179"/>
      <c r="CN630" s="179"/>
      <c r="CO630" s="179"/>
      <c r="CR630" s="179"/>
      <c r="CS630" s="179"/>
      <c r="CV630" s="179"/>
      <c r="CW630" s="179"/>
      <c r="CX630" s="156"/>
      <c r="CY630" s="156"/>
      <c r="CZ630" s="156"/>
      <c r="DA630" s="156"/>
      <c r="DB630" s="156"/>
      <c r="DC630" s="156"/>
      <c r="DD630" s="156"/>
    </row>
    <row r="631" spans="1:108" s="243" customFormat="1" x14ac:dyDescent="0.2">
      <c r="A631" s="179"/>
      <c r="B631" s="179"/>
      <c r="C631" s="179"/>
      <c r="D631" s="179"/>
      <c r="E631" s="242"/>
      <c r="F631" s="179"/>
      <c r="G631" s="179"/>
      <c r="H631" s="179"/>
      <c r="I631" s="179"/>
      <c r="J631" s="179"/>
      <c r="K631" s="179"/>
      <c r="L631" s="179"/>
      <c r="M631" s="179"/>
      <c r="N631" s="179"/>
      <c r="O631" s="179"/>
      <c r="P631" s="179"/>
      <c r="Q631" s="179"/>
      <c r="R631" s="179"/>
      <c r="S631" s="179"/>
      <c r="T631" s="179"/>
      <c r="U631" s="179"/>
      <c r="V631" s="179"/>
      <c r="W631" s="179"/>
      <c r="X631" s="179"/>
      <c r="Y631" s="179"/>
      <c r="Z631" s="179"/>
      <c r="AB631" s="179"/>
      <c r="AC631" s="179"/>
      <c r="AF631" s="179"/>
      <c r="AG631" s="179"/>
      <c r="AJ631" s="179"/>
      <c r="AK631" s="179"/>
      <c r="AN631" s="179"/>
      <c r="AO631" s="179"/>
      <c r="AR631" s="179"/>
      <c r="AS631" s="179"/>
      <c r="AV631" s="179"/>
      <c r="AW631" s="179"/>
      <c r="AZ631" s="179"/>
      <c r="BA631" s="179"/>
      <c r="BD631" s="179"/>
      <c r="BE631" s="179"/>
      <c r="BH631" s="179"/>
      <c r="BI631" s="179"/>
      <c r="BL631" s="179"/>
      <c r="BM631" s="179"/>
      <c r="BP631" s="179"/>
      <c r="BQ631" s="179"/>
      <c r="BT631" s="179"/>
      <c r="BU631" s="179"/>
      <c r="BX631" s="179"/>
      <c r="BY631" s="179"/>
      <c r="CB631" s="179"/>
      <c r="CC631" s="179"/>
      <c r="CF631" s="179"/>
      <c r="CG631" s="179"/>
      <c r="CJ631" s="179"/>
      <c r="CK631" s="179"/>
      <c r="CN631" s="179"/>
      <c r="CO631" s="179"/>
      <c r="CR631" s="179"/>
      <c r="CS631" s="179"/>
      <c r="CV631" s="179"/>
      <c r="CW631" s="179"/>
      <c r="CX631" s="156"/>
      <c r="CY631" s="156"/>
      <c r="CZ631" s="156"/>
      <c r="DA631" s="156"/>
      <c r="DB631" s="156"/>
      <c r="DC631" s="156"/>
      <c r="DD631" s="156"/>
    </row>
    <row r="632" spans="1:108" s="243" customFormat="1" x14ac:dyDescent="0.2">
      <c r="A632" s="179"/>
      <c r="B632" s="179"/>
      <c r="C632" s="179"/>
      <c r="D632" s="179"/>
      <c r="E632" s="242"/>
      <c r="F632" s="179"/>
      <c r="G632" s="179"/>
      <c r="H632" s="179"/>
      <c r="I632" s="179"/>
      <c r="J632" s="179"/>
      <c r="K632" s="179"/>
      <c r="L632" s="179"/>
      <c r="M632" s="179"/>
      <c r="N632" s="179"/>
      <c r="O632" s="179"/>
      <c r="P632" s="179"/>
      <c r="Q632" s="179"/>
      <c r="R632" s="179"/>
      <c r="S632" s="179"/>
      <c r="T632" s="179"/>
      <c r="U632" s="179"/>
      <c r="V632" s="179"/>
      <c r="W632" s="179"/>
      <c r="X632" s="179"/>
      <c r="Y632" s="179"/>
      <c r="Z632" s="179"/>
      <c r="AB632" s="179"/>
      <c r="AC632" s="179"/>
      <c r="AF632" s="179"/>
      <c r="AG632" s="179"/>
      <c r="AJ632" s="179"/>
      <c r="AK632" s="179"/>
      <c r="AN632" s="179"/>
      <c r="AO632" s="179"/>
      <c r="AR632" s="179"/>
      <c r="AS632" s="179"/>
      <c r="AV632" s="179"/>
      <c r="AW632" s="179"/>
      <c r="AZ632" s="179"/>
      <c r="BA632" s="179"/>
      <c r="BD632" s="179"/>
      <c r="BE632" s="179"/>
      <c r="BH632" s="179"/>
      <c r="BI632" s="179"/>
      <c r="BL632" s="179"/>
      <c r="BM632" s="179"/>
      <c r="BP632" s="179"/>
      <c r="BQ632" s="179"/>
      <c r="BT632" s="179"/>
      <c r="BU632" s="179"/>
      <c r="BX632" s="179"/>
      <c r="BY632" s="179"/>
      <c r="CB632" s="179"/>
      <c r="CC632" s="179"/>
      <c r="CF632" s="179"/>
      <c r="CG632" s="179"/>
      <c r="CJ632" s="179"/>
      <c r="CK632" s="179"/>
      <c r="CN632" s="179"/>
      <c r="CO632" s="179"/>
      <c r="CR632" s="179"/>
      <c r="CS632" s="179"/>
      <c r="CV632" s="179"/>
      <c r="CW632" s="179"/>
      <c r="CX632" s="156"/>
      <c r="CY632" s="156"/>
      <c r="CZ632" s="156"/>
      <c r="DA632" s="156"/>
      <c r="DB632" s="156"/>
      <c r="DC632" s="156"/>
      <c r="DD632" s="156"/>
    </row>
    <row r="633" spans="1:108" s="243" customFormat="1" x14ac:dyDescent="0.2">
      <c r="A633" s="179"/>
      <c r="B633" s="179"/>
      <c r="C633" s="179"/>
      <c r="D633" s="179"/>
      <c r="E633" s="242"/>
      <c r="F633" s="179"/>
      <c r="G633" s="179"/>
      <c r="H633" s="179"/>
      <c r="I633" s="179"/>
      <c r="J633" s="179"/>
      <c r="K633" s="179"/>
      <c r="L633" s="179"/>
      <c r="M633" s="179"/>
      <c r="N633" s="179"/>
      <c r="O633" s="179"/>
      <c r="P633" s="179"/>
      <c r="Q633" s="179"/>
      <c r="R633" s="179"/>
      <c r="S633" s="179"/>
      <c r="T633" s="179"/>
      <c r="U633" s="179"/>
      <c r="V633" s="179"/>
      <c r="W633" s="179"/>
      <c r="X633" s="179"/>
      <c r="Y633" s="179"/>
      <c r="Z633" s="179"/>
      <c r="AB633" s="179"/>
      <c r="AC633" s="179"/>
      <c r="AF633" s="179"/>
      <c r="AG633" s="179"/>
      <c r="AJ633" s="179"/>
      <c r="AK633" s="179"/>
      <c r="AN633" s="179"/>
      <c r="AO633" s="179"/>
      <c r="AR633" s="179"/>
      <c r="AS633" s="179"/>
      <c r="AV633" s="179"/>
      <c r="AW633" s="179"/>
      <c r="AZ633" s="179"/>
      <c r="BA633" s="179"/>
      <c r="BD633" s="179"/>
      <c r="BE633" s="179"/>
      <c r="BH633" s="179"/>
      <c r="BI633" s="179"/>
      <c r="BL633" s="179"/>
      <c r="BM633" s="179"/>
      <c r="BP633" s="179"/>
      <c r="BQ633" s="179"/>
      <c r="BT633" s="179"/>
      <c r="BU633" s="179"/>
      <c r="BX633" s="179"/>
      <c r="BY633" s="179"/>
      <c r="CB633" s="179"/>
      <c r="CC633" s="179"/>
      <c r="CF633" s="179"/>
      <c r="CG633" s="179"/>
      <c r="CJ633" s="179"/>
      <c r="CK633" s="179"/>
      <c r="CN633" s="179"/>
      <c r="CO633" s="179"/>
      <c r="CR633" s="179"/>
      <c r="CS633" s="179"/>
      <c r="CV633" s="179"/>
      <c r="CW633" s="179"/>
      <c r="CX633" s="156"/>
      <c r="CY633" s="156"/>
      <c r="CZ633" s="156"/>
      <c r="DA633" s="156"/>
      <c r="DB633" s="156"/>
      <c r="DC633" s="156"/>
      <c r="DD633" s="156"/>
    </row>
    <row r="634" spans="1:108" s="243" customFormat="1" x14ac:dyDescent="0.2">
      <c r="A634" s="179"/>
      <c r="B634" s="179"/>
      <c r="C634" s="179"/>
      <c r="D634" s="179"/>
      <c r="E634" s="242"/>
      <c r="F634" s="179"/>
      <c r="G634" s="179"/>
      <c r="H634" s="179"/>
      <c r="I634" s="179"/>
      <c r="J634" s="179"/>
      <c r="K634" s="179"/>
      <c r="L634" s="179"/>
      <c r="M634" s="179"/>
      <c r="N634" s="179"/>
      <c r="O634" s="179"/>
      <c r="P634" s="179"/>
      <c r="Q634" s="179"/>
      <c r="R634" s="179"/>
      <c r="S634" s="179"/>
      <c r="T634" s="179"/>
      <c r="U634" s="179"/>
      <c r="V634" s="179"/>
      <c r="W634" s="179"/>
      <c r="X634" s="179"/>
      <c r="Y634" s="179"/>
      <c r="Z634" s="179"/>
      <c r="AB634" s="179"/>
      <c r="AC634" s="179"/>
      <c r="AF634" s="179"/>
      <c r="AG634" s="179"/>
      <c r="AJ634" s="179"/>
      <c r="AK634" s="179"/>
      <c r="AN634" s="179"/>
      <c r="AO634" s="179"/>
      <c r="AR634" s="179"/>
      <c r="AS634" s="179"/>
      <c r="AV634" s="179"/>
      <c r="AW634" s="179"/>
      <c r="AZ634" s="179"/>
      <c r="BA634" s="179"/>
      <c r="BD634" s="179"/>
      <c r="BE634" s="179"/>
      <c r="BH634" s="179"/>
      <c r="BI634" s="179"/>
      <c r="BL634" s="179"/>
      <c r="BM634" s="179"/>
      <c r="BP634" s="179"/>
      <c r="BQ634" s="179"/>
      <c r="BT634" s="179"/>
      <c r="BU634" s="179"/>
      <c r="BX634" s="179"/>
      <c r="BY634" s="179"/>
      <c r="CB634" s="179"/>
      <c r="CC634" s="179"/>
      <c r="CF634" s="179"/>
      <c r="CG634" s="179"/>
      <c r="CJ634" s="179"/>
      <c r="CK634" s="179"/>
      <c r="CN634" s="179"/>
      <c r="CO634" s="179"/>
      <c r="CR634" s="179"/>
      <c r="CS634" s="179"/>
      <c r="CV634" s="179"/>
      <c r="CW634" s="179"/>
      <c r="CX634" s="156"/>
      <c r="CY634" s="156"/>
      <c r="CZ634" s="156"/>
      <c r="DA634" s="156"/>
      <c r="DB634" s="156"/>
      <c r="DC634" s="156"/>
      <c r="DD634" s="156"/>
    </row>
    <row r="635" spans="1:108" s="243" customFormat="1" x14ac:dyDescent="0.2">
      <c r="A635" s="179"/>
      <c r="B635" s="179"/>
      <c r="C635" s="179"/>
      <c r="D635" s="179"/>
      <c r="E635" s="242"/>
      <c r="F635" s="179"/>
      <c r="G635" s="179"/>
      <c r="H635" s="179"/>
      <c r="I635" s="179"/>
      <c r="J635" s="179"/>
      <c r="K635" s="179"/>
      <c r="L635" s="179"/>
      <c r="M635" s="179"/>
      <c r="N635" s="179"/>
      <c r="O635" s="179"/>
      <c r="P635" s="179"/>
      <c r="Q635" s="179"/>
      <c r="R635" s="179"/>
      <c r="S635" s="179"/>
      <c r="T635" s="179"/>
      <c r="U635" s="179"/>
      <c r="V635" s="179"/>
      <c r="W635" s="179"/>
      <c r="X635" s="179"/>
      <c r="Y635" s="179"/>
      <c r="Z635" s="179"/>
      <c r="AB635" s="179"/>
      <c r="AC635" s="179"/>
      <c r="AF635" s="179"/>
      <c r="AG635" s="179"/>
      <c r="AJ635" s="179"/>
      <c r="AK635" s="179"/>
      <c r="AN635" s="179"/>
      <c r="AO635" s="179"/>
      <c r="AR635" s="179"/>
      <c r="AS635" s="179"/>
      <c r="AV635" s="179"/>
      <c r="AW635" s="179"/>
      <c r="AZ635" s="179"/>
      <c r="BA635" s="179"/>
      <c r="BD635" s="179"/>
      <c r="BE635" s="179"/>
      <c r="BH635" s="179"/>
      <c r="BI635" s="179"/>
      <c r="BL635" s="179"/>
      <c r="BM635" s="179"/>
      <c r="BP635" s="179"/>
      <c r="BQ635" s="179"/>
      <c r="BT635" s="179"/>
      <c r="BU635" s="179"/>
      <c r="BX635" s="179"/>
      <c r="BY635" s="179"/>
      <c r="CB635" s="179"/>
      <c r="CC635" s="179"/>
      <c r="CF635" s="179"/>
      <c r="CG635" s="179"/>
      <c r="CJ635" s="179"/>
      <c r="CK635" s="179"/>
      <c r="CN635" s="179"/>
      <c r="CO635" s="179"/>
      <c r="CR635" s="179"/>
      <c r="CS635" s="179"/>
      <c r="CV635" s="179"/>
      <c r="CW635" s="179"/>
      <c r="CX635" s="156"/>
      <c r="CY635" s="156"/>
      <c r="CZ635" s="156"/>
      <c r="DA635" s="156"/>
      <c r="DB635" s="156"/>
      <c r="DC635" s="156"/>
      <c r="DD635" s="156"/>
    </row>
    <row r="636" spans="1:108" s="243" customFormat="1" x14ac:dyDescent="0.2">
      <c r="A636" s="179"/>
      <c r="B636" s="179"/>
      <c r="C636" s="179"/>
      <c r="D636" s="179"/>
      <c r="E636" s="242"/>
      <c r="F636" s="179"/>
      <c r="G636" s="179"/>
      <c r="H636" s="179"/>
      <c r="I636" s="179"/>
      <c r="J636" s="179"/>
      <c r="K636" s="179"/>
      <c r="L636" s="179"/>
      <c r="M636" s="179"/>
      <c r="N636" s="179"/>
      <c r="O636" s="179"/>
      <c r="P636" s="179"/>
      <c r="Q636" s="179"/>
      <c r="R636" s="179"/>
      <c r="S636" s="179"/>
      <c r="T636" s="179"/>
      <c r="U636" s="179"/>
      <c r="V636" s="179"/>
      <c r="W636" s="179"/>
      <c r="X636" s="179"/>
      <c r="Y636" s="179"/>
      <c r="Z636" s="179"/>
      <c r="AB636" s="179"/>
      <c r="AC636" s="179"/>
      <c r="AF636" s="179"/>
      <c r="AG636" s="179"/>
      <c r="AJ636" s="179"/>
      <c r="AK636" s="179"/>
      <c r="AN636" s="179"/>
      <c r="AO636" s="179"/>
      <c r="AR636" s="179"/>
      <c r="AS636" s="179"/>
      <c r="AV636" s="179"/>
      <c r="AW636" s="179"/>
      <c r="AZ636" s="179"/>
      <c r="BA636" s="179"/>
      <c r="BD636" s="179"/>
      <c r="BE636" s="179"/>
      <c r="BH636" s="179"/>
      <c r="BI636" s="179"/>
      <c r="BL636" s="179"/>
      <c r="BM636" s="179"/>
      <c r="BP636" s="179"/>
      <c r="BQ636" s="179"/>
      <c r="BT636" s="179"/>
      <c r="BU636" s="179"/>
      <c r="BX636" s="179"/>
      <c r="BY636" s="179"/>
      <c r="CB636" s="179"/>
      <c r="CC636" s="179"/>
      <c r="CF636" s="179"/>
      <c r="CG636" s="179"/>
      <c r="CJ636" s="179"/>
      <c r="CK636" s="179"/>
      <c r="CN636" s="179"/>
      <c r="CO636" s="179"/>
      <c r="CR636" s="179"/>
      <c r="CS636" s="179"/>
      <c r="CV636" s="179"/>
      <c r="CW636" s="179"/>
      <c r="CX636" s="156"/>
      <c r="CY636" s="156"/>
      <c r="CZ636" s="156"/>
      <c r="DA636" s="156"/>
      <c r="DB636" s="156"/>
      <c r="DC636" s="156"/>
      <c r="DD636" s="156"/>
    </row>
    <row r="637" spans="1:108" s="243" customFormat="1" x14ac:dyDescent="0.2">
      <c r="A637" s="179"/>
      <c r="B637" s="179"/>
      <c r="C637" s="179"/>
      <c r="D637" s="179"/>
      <c r="E637" s="242"/>
      <c r="F637" s="179"/>
      <c r="G637" s="179"/>
      <c r="H637" s="179"/>
      <c r="I637" s="179"/>
      <c r="J637" s="179"/>
      <c r="K637" s="179"/>
      <c r="L637" s="179"/>
      <c r="M637" s="179"/>
      <c r="N637" s="179"/>
      <c r="O637" s="179"/>
      <c r="P637" s="179"/>
      <c r="Q637" s="179"/>
      <c r="R637" s="179"/>
      <c r="S637" s="179"/>
      <c r="T637" s="179"/>
      <c r="U637" s="179"/>
      <c r="V637" s="179"/>
      <c r="W637" s="179"/>
      <c r="X637" s="179"/>
      <c r="Y637" s="179"/>
      <c r="Z637" s="179"/>
      <c r="AB637" s="179"/>
      <c r="AC637" s="179"/>
      <c r="AF637" s="179"/>
      <c r="AG637" s="179"/>
      <c r="AJ637" s="179"/>
      <c r="AK637" s="179"/>
      <c r="AN637" s="179"/>
      <c r="AO637" s="179"/>
      <c r="AR637" s="179"/>
      <c r="AS637" s="179"/>
      <c r="AV637" s="179"/>
      <c r="AW637" s="179"/>
      <c r="AZ637" s="179"/>
      <c r="BA637" s="179"/>
      <c r="BD637" s="179"/>
      <c r="BE637" s="179"/>
      <c r="BH637" s="179"/>
      <c r="BI637" s="179"/>
      <c r="BL637" s="179"/>
      <c r="BM637" s="179"/>
      <c r="BP637" s="179"/>
      <c r="BQ637" s="179"/>
      <c r="BT637" s="179"/>
      <c r="BU637" s="179"/>
      <c r="BX637" s="179"/>
      <c r="BY637" s="179"/>
      <c r="CB637" s="179"/>
      <c r="CC637" s="179"/>
      <c r="CF637" s="179"/>
      <c r="CG637" s="179"/>
      <c r="CJ637" s="179"/>
      <c r="CK637" s="179"/>
      <c r="CN637" s="179"/>
      <c r="CO637" s="179"/>
      <c r="CR637" s="179"/>
      <c r="CS637" s="179"/>
      <c r="CV637" s="179"/>
      <c r="CW637" s="179"/>
      <c r="CX637" s="156"/>
      <c r="CY637" s="156"/>
      <c r="CZ637" s="156"/>
      <c r="DA637" s="156"/>
      <c r="DB637" s="156"/>
      <c r="DC637" s="156"/>
      <c r="DD637" s="156"/>
    </row>
    <row r="638" spans="1:108" s="243" customFormat="1" x14ac:dyDescent="0.2">
      <c r="A638" s="179"/>
      <c r="B638" s="179"/>
      <c r="C638" s="179"/>
      <c r="D638" s="179"/>
      <c r="E638" s="242"/>
      <c r="F638" s="179"/>
      <c r="G638" s="179"/>
      <c r="H638" s="179"/>
      <c r="I638" s="179"/>
      <c r="J638" s="179"/>
      <c r="K638" s="179"/>
      <c r="L638" s="179"/>
      <c r="M638" s="179"/>
      <c r="N638" s="179"/>
      <c r="O638" s="179"/>
      <c r="P638" s="179"/>
      <c r="Q638" s="179"/>
      <c r="R638" s="179"/>
      <c r="S638" s="179"/>
      <c r="T638" s="179"/>
      <c r="U638" s="179"/>
      <c r="V638" s="179"/>
      <c r="W638" s="179"/>
      <c r="X638" s="179"/>
      <c r="Y638" s="179"/>
      <c r="Z638" s="179"/>
      <c r="AB638" s="179"/>
      <c r="AC638" s="179"/>
      <c r="AF638" s="179"/>
      <c r="AG638" s="179"/>
      <c r="AJ638" s="179"/>
      <c r="AK638" s="179"/>
      <c r="AN638" s="179"/>
      <c r="AO638" s="179"/>
      <c r="AR638" s="179"/>
      <c r="AS638" s="179"/>
      <c r="AV638" s="179"/>
      <c r="AW638" s="179"/>
      <c r="AZ638" s="179"/>
      <c r="BA638" s="179"/>
      <c r="BD638" s="179"/>
      <c r="BE638" s="179"/>
      <c r="BH638" s="179"/>
      <c r="BI638" s="179"/>
      <c r="BL638" s="179"/>
      <c r="BM638" s="179"/>
      <c r="BP638" s="179"/>
      <c r="BQ638" s="179"/>
      <c r="BT638" s="179"/>
      <c r="BU638" s="179"/>
      <c r="BX638" s="179"/>
      <c r="BY638" s="179"/>
      <c r="CB638" s="179"/>
      <c r="CC638" s="179"/>
      <c r="CF638" s="179"/>
      <c r="CG638" s="179"/>
      <c r="CJ638" s="179"/>
      <c r="CK638" s="179"/>
      <c r="CN638" s="179"/>
      <c r="CO638" s="179"/>
      <c r="CR638" s="179"/>
      <c r="CS638" s="179"/>
      <c r="CV638" s="179"/>
      <c r="CW638" s="179"/>
      <c r="CX638" s="156"/>
      <c r="CY638" s="156"/>
      <c r="CZ638" s="156"/>
      <c r="DA638" s="156"/>
      <c r="DB638" s="156"/>
      <c r="DC638" s="156"/>
      <c r="DD638" s="156"/>
    </row>
    <row r="639" spans="1:108" s="243" customFormat="1" x14ac:dyDescent="0.2">
      <c r="A639" s="179"/>
      <c r="B639" s="179"/>
      <c r="C639" s="179"/>
      <c r="D639" s="179"/>
      <c r="E639" s="242"/>
      <c r="F639" s="179"/>
      <c r="G639" s="179"/>
      <c r="H639" s="179"/>
      <c r="I639" s="179"/>
      <c r="J639" s="179"/>
      <c r="K639" s="179"/>
      <c r="L639" s="179"/>
      <c r="M639" s="179"/>
      <c r="N639" s="179"/>
      <c r="O639" s="179"/>
      <c r="P639" s="179"/>
      <c r="Q639" s="179"/>
      <c r="R639" s="179"/>
      <c r="S639" s="179"/>
      <c r="T639" s="179"/>
      <c r="U639" s="179"/>
      <c r="V639" s="179"/>
      <c r="W639" s="179"/>
      <c r="X639" s="179"/>
      <c r="Y639" s="179"/>
      <c r="Z639" s="179"/>
      <c r="AB639" s="179"/>
      <c r="AC639" s="179"/>
      <c r="AF639" s="179"/>
      <c r="AG639" s="179"/>
      <c r="AJ639" s="179"/>
      <c r="AK639" s="179"/>
      <c r="AN639" s="179"/>
      <c r="AO639" s="179"/>
      <c r="AR639" s="179"/>
      <c r="AS639" s="179"/>
      <c r="AV639" s="179"/>
      <c r="AW639" s="179"/>
      <c r="AZ639" s="179"/>
      <c r="BA639" s="179"/>
      <c r="BD639" s="179"/>
      <c r="BE639" s="179"/>
      <c r="BH639" s="179"/>
      <c r="BI639" s="179"/>
      <c r="BL639" s="179"/>
      <c r="BM639" s="179"/>
      <c r="BP639" s="179"/>
      <c r="BQ639" s="179"/>
      <c r="BT639" s="179"/>
      <c r="BU639" s="179"/>
      <c r="BX639" s="179"/>
      <c r="BY639" s="179"/>
      <c r="CB639" s="179"/>
      <c r="CC639" s="179"/>
      <c r="CF639" s="179"/>
      <c r="CG639" s="179"/>
      <c r="CJ639" s="179"/>
      <c r="CK639" s="179"/>
      <c r="CN639" s="179"/>
      <c r="CO639" s="179"/>
      <c r="CR639" s="179"/>
      <c r="CS639" s="179"/>
      <c r="CV639" s="179"/>
      <c r="CW639" s="179"/>
      <c r="CX639" s="156"/>
      <c r="CY639" s="156"/>
      <c r="CZ639" s="156"/>
      <c r="DA639" s="156"/>
      <c r="DB639" s="156"/>
      <c r="DC639" s="156"/>
      <c r="DD639" s="156"/>
    </row>
    <row r="640" spans="1:108" s="243" customFormat="1" x14ac:dyDescent="0.2">
      <c r="A640" s="179"/>
      <c r="B640" s="179"/>
      <c r="C640" s="179"/>
      <c r="D640" s="179"/>
      <c r="E640" s="242"/>
      <c r="F640" s="179"/>
      <c r="G640" s="179"/>
      <c r="H640" s="179"/>
      <c r="I640" s="179"/>
      <c r="J640" s="179"/>
      <c r="K640" s="179"/>
      <c r="L640" s="179"/>
      <c r="M640" s="179"/>
      <c r="N640" s="179"/>
      <c r="O640" s="179"/>
      <c r="P640" s="179"/>
      <c r="Q640" s="179"/>
      <c r="R640" s="179"/>
      <c r="S640" s="179"/>
      <c r="T640" s="179"/>
      <c r="U640" s="179"/>
      <c r="V640" s="179"/>
      <c r="W640" s="179"/>
      <c r="X640" s="179"/>
      <c r="Y640" s="179"/>
      <c r="Z640" s="179"/>
      <c r="AB640" s="179"/>
      <c r="AC640" s="179"/>
      <c r="AF640" s="179"/>
      <c r="AG640" s="179"/>
      <c r="AJ640" s="179"/>
      <c r="AK640" s="179"/>
      <c r="AN640" s="179"/>
      <c r="AO640" s="179"/>
      <c r="AR640" s="179"/>
      <c r="AS640" s="179"/>
      <c r="AV640" s="179"/>
      <c r="AW640" s="179"/>
      <c r="AZ640" s="179"/>
      <c r="BA640" s="179"/>
      <c r="BD640" s="179"/>
      <c r="BE640" s="179"/>
      <c r="BH640" s="179"/>
      <c r="BI640" s="179"/>
      <c r="BL640" s="179"/>
      <c r="BM640" s="179"/>
      <c r="BP640" s="179"/>
      <c r="BQ640" s="179"/>
      <c r="BT640" s="179"/>
      <c r="BU640" s="179"/>
      <c r="BX640" s="179"/>
      <c r="BY640" s="179"/>
      <c r="CB640" s="179"/>
      <c r="CC640" s="179"/>
      <c r="CF640" s="179"/>
      <c r="CG640" s="179"/>
      <c r="CJ640" s="179"/>
      <c r="CK640" s="179"/>
      <c r="CN640" s="179"/>
      <c r="CO640" s="179"/>
      <c r="CR640" s="179"/>
      <c r="CS640" s="179"/>
      <c r="CV640" s="179"/>
      <c r="CW640" s="179"/>
      <c r="CX640" s="156"/>
      <c r="CY640" s="156"/>
      <c r="CZ640" s="156"/>
      <c r="DA640" s="156"/>
      <c r="DB640" s="156"/>
      <c r="DC640" s="156"/>
      <c r="DD640" s="156"/>
    </row>
    <row r="641" spans="1:108" s="243" customFormat="1" x14ac:dyDescent="0.2">
      <c r="A641" s="179"/>
      <c r="B641" s="179"/>
      <c r="C641" s="179"/>
      <c r="D641" s="179"/>
      <c r="E641" s="242"/>
      <c r="F641" s="179"/>
      <c r="G641" s="179"/>
      <c r="H641" s="179"/>
      <c r="I641" s="179"/>
      <c r="J641" s="179"/>
      <c r="K641" s="179"/>
      <c r="L641" s="179"/>
      <c r="M641" s="179"/>
      <c r="N641" s="179"/>
      <c r="O641" s="179"/>
      <c r="P641" s="179"/>
      <c r="Q641" s="179"/>
      <c r="R641" s="179"/>
      <c r="S641" s="179"/>
      <c r="T641" s="179"/>
      <c r="U641" s="179"/>
      <c r="V641" s="179"/>
      <c r="W641" s="179"/>
      <c r="X641" s="179"/>
      <c r="Y641" s="179"/>
      <c r="Z641" s="179"/>
      <c r="AB641" s="179"/>
      <c r="AC641" s="179"/>
      <c r="AF641" s="179"/>
      <c r="AG641" s="179"/>
      <c r="AJ641" s="179"/>
      <c r="AK641" s="179"/>
      <c r="AN641" s="179"/>
      <c r="AO641" s="179"/>
      <c r="AR641" s="179"/>
      <c r="AS641" s="179"/>
      <c r="AV641" s="179"/>
      <c r="AW641" s="179"/>
      <c r="AZ641" s="179"/>
      <c r="BA641" s="179"/>
      <c r="BD641" s="179"/>
      <c r="BE641" s="179"/>
      <c r="BH641" s="179"/>
      <c r="BI641" s="179"/>
      <c r="BL641" s="179"/>
      <c r="BM641" s="179"/>
      <c r="BP641" s="179"/>
      <c r="BQ641" s="179"/>
      <c r="BT641" s="179"/>
      <c r="BU641" s="179"/>
      <c r="BX641" s="179"/>
      <c r="BY641" s="179"/>
      <c r="CB641" s="179"/>
      <c r="CC641" s="179"/>
      <c r="CF641" s="179"/>
      <c r="CG641" s="179"/>
      <c r="CJ641" s="179"/>
      <c r="CK641" s="179"/>
      <c r="CN641" s="179"/>
      <c r="CO641" s="179"/>
      <c r="CR641" s="179"/>
      <c r="CS641" s="179"/>
      <c r="CV641" s="179"/>
      <c r="CW641" s="179"/>
      <c r="CX641" s="156"/>
      <c r="CY641" s="156"/>
      <c r="CZ641" s="156"/>
      <c r="DA641" s="156"/>
      <c r="DB641" s="156"/>
      <c r="DC641" s="156"/>
      <c r="DD641" s="156"/>
    </row>
    <row r="642" spans="1:108" s="243" customFormat="1" x14ac:dyDescent="0.2">
      <c r="A642" s="179"/>
      <c r="B642" s="179"/>
      <c r="C642" s="179"/>
      <c r="D642" s="179"/>
      <c r="E642" s="242"/>
      <c r="F642" s="179"/>
      <c r="G642" s="179"/>
      <c r="H642" s="179"/>
      <c r="I642" s="179"/>
      <c r="J642" s="179"/>
      <c r="K642" s="179"/>
      <c r="L642" s="179"/>
      <c r="M642" s="179"/>
      <c r="N642" s="179"/>
      <c r="O642" s="179"/>
      <c r="P642" s="179"/>
      <c r="Q642" s="179"/>
      <c r="R642" s="179"/>
      <c r="S642" s="179"/>
      <c r="T642" s="179"/>
      <c r="U642" s="179"/>
      <c r="V642" s="179"/>
      <c r="W642" s="179"/>
      <c r="X642" s="179"/>
      <c r="Y642" s="179"/>
      <c r="Z642" s="179"/>
      <c r="AB642" s="179"/>
      <c r="AC642" s="179"/>
      <c r="AF642" s="179"/>
      <c r="AG642" s="179"/>
      <c r="AJ642" s="179"/>
      <c r="AK642" s="179"/>
      <c r="AN642" s="179"/>
      <c r="AO642" s="179"/>
      <c r="AR642" s="179"/>
      <c r="AS642" s="179"/>
      <c r="AV642" s="179"/>
      <c r="AW642" s="179"/>
      <c r="AZ642" s="179"/>
      <c r="BA642" s="179"/>
      <c r="BD642" s="179"/>
      <c r="BE642" s="179"/>
      <c r="BH642" s="179"/>
      <c r="BI642" s="179"/>
      <c r="BL642" s="179"/>
      <c r="BM642" s="179"/>
      <c r="BP642" s="179"/>
      <c r="BQ642" s="179"/>
      <c r="BT642" s="179"/>
      <c r="BU642" s="179"/>
      <c r="BX642" s="179"/>
      <c r="BY642" s="179"/>
      <c r="CB642" s="179"/>
      <c r="CC642" s="179"/>
      <c r="CF642" s="179"/>
      <c r="CG642" s="179"/>
      <c r="CJ642" s="179"/>
      <c r="CK642" s="179"/>
      <c r="CN642" s="179"/>
      <c r="CO642" s="179"/>
      <c r="CR642" s="179"/>
      <c r="CS642" s="179"/>
      <c r="CV642" s="179"/>
      <c r="CW642" s="179"/>
      <c r="CX642" s="156"/>
      <c r="CY642" s="156"/>
      <c r="CZ642" s="156"/>
      <c r="DA642" s="156"/>
      <c r="DB642" s="156"/>
      <c r="DC642" s="156"/>
      <c r="DD642" s="156"/>
    </row>
    <row r="643" spans="1:108" s="243" customFormat="1" x14ac:dyDescent="0.2">
      <c r="A643" s="179"/>
      <c r="B643" s="179"/>
      <c r="C643" s="179"/>
      <c r="D643" s="179"/>
      <c r="E643" s="242"/>
      <c r="F643" s="179"/>
      <c r="G643" s="179"/>
      <c r="H643" s="179"/>
      <c r="I643" s="179"/>
      <c r="J643" s="179"/>
      <c r="K643" s="179"/>
      <c r="L643" s="179"/>
      <c r="M643" s="179"/>
      <c r="N643" s="179"/>
      <c r="O643" s="179"/>
      <c r="P643" s="179"/>
      <c r="Q643" s="179"/>
      <c r="R643" s="179"/>
      <c r="S643" s="179"/>
      <c r="T643" s="179"/>
      <c r="U643" s="179"/>
      <c r="V643" s="179"/>
      <c r="W643" s="179"/>
      <c r="X643" s="179"/>
      <c r="Y643" s="179"/>
      <c r="Z643" s="179"/>
      <c r="AB643" s="179"/>
      <c r="AC643" s="179"/>
      <c r="AF643" s="179"/>
      <c r="AG643" s="179"/>
      <c r="AJ643" s="179"/>
      <c r="AK643" s="179"/>
      <c r="AN643" s="179"/>
      <c r="AO643" s="179"/>
      <c r="AR643" s="179"/>
      <c r="AS643" s="179"/>
      <c r="AV643" s="179"/>
      <c r="AW643" s="179"/>
      <c r="AZ643" s="179"/>
      <c r="BA643" s="179"/>
      <c r="BD643" s="179"/>
      <c r="BE643" s="179"/>
      <c r="BH643" s="179"/>
      <c r="BI643" s="179"/>
      <c r="BL643" s="179"/>
      <c r="BM643" s="179"/>
      <c r="BP643" s="179"/>
      <c r="BQ643" s="179"/>
      <c r="BT643" s="179"/>
      <c r="BU643" s="179"/>
      <c r="BX643" s="179"/>
      <c r="BY643" s="179"/>
      <c r="CB643" s="179"/>
      <c r="CC643" s="179"/>
      <c r="CF643" s="179"/>
      <c r="CG643" s="179"/>
      <c r="CJ643" s="179"/>
      <c r="CK643" s="179"/>
      <c r="CN643" s="179"/>
      <c r="CO643" s="179"/>
      <c r="CR643" s="179"/>
      <c r="CS643" s="179"/>
      <c r="CV643" s="179"/>
      <c r="CW643" s="179"/>
      <c r="CX643" s="156"/>
      <c r="CY643" s="156"/>
      <c r="CZ643" s="156"/>
      <c r="DA643" s="156"/>
      <c r="DB643" s="156"/>
      <c r="DC643" s="156"/>
      <c r="DD643" s="156"/>
    </row>
    <row r="644" spans="1:108" s="243" customFormat="1" x14ac:dyDescent="0.2">
      <c r="A644" s="179"/>
      <c r="B644" s="179"/>
      <c r="C644" s="179"/>
      <c r="D644" s="179"/>
      <c r="E644" s="242"/>
      <c r="F644" s="179"/>
      <c r="G644" s="179"/>
      <c r="H644" s="179"/>
      <c r="I644" s="179"/>
      <c r="J644" s="179"/>
      <c r="K644" s="179"/>
      <c r="L644" s="179"/>
      <c r="M644" s="179"/>
      <c r="N644" s="179"/>
      <c r="O644" s="179"/>
      <c r="P644" s="179"/>
      <c r="Q644" s="179"/>
      <c r="R644" s="179"/>
      <c r="S644" s="179"/>
      <c r="T644" s="179"/>
      <c r="U644" s="179"/>
      <c r="V644" s="179"/>
      <c r="W644" s="179"/>
      <c r="X644" s="179"/>
      <c r="Y644" s="179"/>
      <c r="Z644" s="179"/>
      <c r="AB644" s="179"/>
      <c r="AC644" s="179"/>
      <c r="AF644" s="179"/>
      <c r="AG644" s="179"/>
      <c r="AJ644" s="179"/>
      <c r="AK644" s="179"/>
      <c r="AN644" s="179"/>
      <c r="AO644" s="179"/>
      <c r="AR644" s="179"/>
      <c r="AS644" s="179"/>
      <c r="AV644" s="179"/>
      <c r="AW644" s="179"/>
      <c r="AZ644" s="179"/>
      <c r="BA644" s="179"/>
      <c r="BD644" s="179"/>
      <c r="BE644" s="179"/>
      <c r="BH644" s="179"/>
      <c r="BI644" s="179"/>
      <c r="BL644" s="179"/>
      <c r="BM644" s="179"/>
      <c r="BP644" s="179"/>
      <c r="BQ644" s="179"/>
      <c r="BT644" s="179"/>
      <c r="BU644" s="179"/>
      <c r="BX644" s="179"/>
      <c r="BY644" s="179"/>
      <c r="CB644" s="179"/>
      <c r="CC644" s="179"/>
      <c r="CF644" s="179"/>
      <c r="CG644" s="179"/>
      <c r="CJ644" s="179"/>
      <c r="CK644" s="179"/>
      <c r="CN644" s="179"/>
      <c r="CO644" s="179"/>
      <c r="CR644" s="179"/>
      <c r="CS644" s="179"/>
      <c r="CV644" s="179"/>
      <c r="CW644" s="179"/>
      <c r="CX644" s="156"/>
      <c r="CY644" s="156"/>
      <c r="CZ644" s="156"/>
      <c r="DA644" s="156"/>
      <c r="DB644" s="156"/>
      <c r="DC644" s="156"/>
      <c r="DD644" s="156"/>
    </row>
    <row r="645" spans="1:108" s="243" customFormat="1" x14ac:dyDescent="0.2">
      <c r="A645" s="179"/>
      <c r="B645" s="179"/>
      <c r="C645" s="179"/>
      <c r="D645" s="179"/>
      <c r="E645" s="242"/>
      <c r="F645" s="179"/>
      <c r="G645" s="179"/>
      <c r="H645" s="179"/>
      <c r="I645" s="179"/>
      <c r="J645" s="179"/>
      <c r="K645" s="179"/>
      <c r="L645" s="179"/>
      <c r="M645" s="179"/>
      <c r="N645" s="179"/>
      <c r="O645" s="179"/>
      <c r="P645" s="179"/>
      <c r="Q645" s="179"/>
      <c r="R645" s="179"/>
      <c r="S645" s="179"/>
      <c r="T645" s="179"/>
      <c r="U645" s="179"/>
      <c r="V645" s="179"/>
      <c r="W645" s="179"/>
      <c r="X645" s="179"/>
      <c r="Y645" s="179"/>
      <c r="Z645" s="179"/>
      <c r="AB645" s="179"/>
      <c r="AC645" s="179"/>
      <c r="AF645" s="179"/>
      <c r="AG645" s="179"/>
      <c r="AJ645" s="179"/>
      <c r="AK645" s="179"/>
      <c r="AN645" s="179"/>
      <c r="AO645" s="179"/>
      <c r="AR645" s="179"/>
      <c r="AS645" s="179"/>
      <c r="AV645" s="179"/>
      <c r="AW645" s="179"/>
      <c r="AZ645" s="179"/>
      <c r="BA645" s="179"/>
      <c r="BD645" s="179"/>
      <c r="BE645" s="179"/>
      <c r="BH645" s="179"/>
      <c r="BI645" s="179"/>
      <c r="BL645" s="179"/>
      <c r="BM645" s="179"/>
      <c r="BP645" s="179"/>
      <c r="BQ645" s="179"/>
      <c r="BT645" s="179"/>
      <c r="BU645" s="179"/>
      <c r="BX645" s="179"/>
      <c r="BY645" s="179"/>
      <c r="CB645" s="179"/>
      <c r="CC645" s="179"/>
      <c r="CF645" s="179"/>
      <c r="CG645" s="179"/>
      <c r="CJ645" s="179"/>
      <c r="CK645" s="179"/>
      <c r="CN645" s="179"/>
      <c r="CO645" s="179"/>
      <c r="CR645" s="179"/>
      <c r="CS645" s="179"/>
      <c r="CV645" s="179"/>
      <c r="CW645" s="179"/>
      <c r="CX645" s="156"/>
      <c r="CY645" s="156"/>
      <c r="CZ645" s="156"/>
      <c r="DA645" s="156"/>
      <c r="DB645" s="156"/>
      <c r="DC645" s="156"/>
      <c r="DD645" s="156"/>
    </row>
    <row r="646" spans="1:108" s="243" customFormat="1" x14ac:dyDescent="0.2">
      <c r="A646" s="179"/>
      <c r="B646" s="179"/>
      <c r="C646" s="179"/>
      <c r="D646" s="179"/>
      <c r="E646" s="242"/>
      <c r="F646" s="179"/>
      <c r="G646" s="179"/>
      <c r="H646" s="179"/>
      <c r="I646" s="179"/>
      <c r="J646" s="179"/>
      <c r="K646" s="179"/>
      <c r="L646" s="179"/>
      <c r="M646" s="179"/>
      <c r="N646" s="179"/>
      <c r="O646" s="179"/>
      <c r="P646" s="179"/>
      <c r="Q646" s="179"/>
      <c r="R646" s="179"/>
      <c r="S646" s="179"/>
      <c r="T646" s="179"/>
      <c r="U646" s="179"/>
      <c r="V646" s="179"/>
      <c r="W646" s="179"/>
      <c r="X646" s="179"/>
      <c r="Y646" s="179"/>
      <c r="Z646" s="179"/>
      <c r="AB646" s="179"/>
      <c r="AC646" s="179"/>
      <c r="AF646" s="179"/>
      <c r="AG646" s="179"/>
      <c r="AJ646" s="179"/>
      <c r="AK646" s="179"/>
      <c r="AN646" s="179"/>
      <c r="AO646" s="179"/>
      <c r="AR646" s="179"/>
      <c r="AS646" s="179"/>
      <c r="AV646" s="179"/>
      <c r="AW646" s="179"/>
      <c r="AZ646" s="179"/>
      <c r="BA646" s="179"/>
      <c r="BD646" s="179"/>
      <c r="BE646" s="179"/>
      <c r="BH646" s="179"/>
      <c r="BI646" s="179"/>
      <c r="BL646" s="179"/>
      <c r="BM646" s="179"/>
      <c r="BP646" s="179"/>
      <c r="BQ646" s="179"/>
      <c r="BT646" s="179"/>
      <c r="BU646" s="179"/>
      <c r="BX646" s="179"/>
      <c r="BY646" s="179"/>
      <c r="CB646" s="179"/>
      <c r="CC646" s="179"/>
      <c r="CF646" s="179"/>
      <c r="CG646" s="179"/>
      <c r="CJ646" s="179"/>
      <c r="CK646" s="179"/>
      <c r="CN646" s="179"/>
      <c r="CO646" s="179"/>
      <c r="CR646" s="179"/>
      <c r="CS646" s="179"/>
      <c r="CV646" s="179"/>
      <c r="CW646" s="179"/>
      <c r="CX646" s="156"/>
      <c r="CY646" s="156"/>
      <c r="CZ646" s="156"/>
      <c r="DA646" s="156"/>
      <c r="DB646" s="156"/>
      <c r="DC646" s="156"/>
      <c r="DD646" s="156"/>
    </row>
    <row r="647" spans="1:108" s="243" customFormat="1" x14ac:dyDescent="0.2">
      <c r="A647" s="179"/>
      <c r="B647" s="179"/>
      <c r="C647" s="179"/>
      <c r="D647" s="179"/>
      <c r="E647" s="242"/>
      <c r="F647" s="179"/>
      <c r="G647" s="179"/>
      <c r="H647" s="179"/>
      <c r="I647" s="179"/>
      <c r="J647" s="179"/>
      <c r="K647" s="179"/>
      <c r="L647" s="179"/>
      <c r="M647" s="179"/>
      <c r="N647" s="179"/>
      <c r="O647" s="179"/>
      <c r="P647" s="179"/>
      <c r="Q647" s="179"/>
      <c r="R647" s="179"/>
      <c r="S647" s="179"/>
      <c r="T647" s="179"/>
      <c r="U647" s="179"/>
      <c r="V647" s="179"/>
      <c r="W647" s="179"/>
      <c r="X647" s="179"/>
      <c r="Y647" s="179"/>
      <c r="Z647" s="179"/>
      <c r="AB647" s="179"/>
      <c r="AC647" s="179"/>
      <c r="AF647" s="179"/>
      <c r="AG647" s="179"/>
      <c r="AJ647" s="179"/>
      <c r="AK647" s="179"/>
      <c r="AN647" s="179"/>
      <c r="AO647" s="179"/>
      <c r="AR647" s="179"/>
      <c r="AS647" s="179"/>
      <c r="AV647" s="179"/>
      <c r="AW647" s="179"/>
      <c r="AZ647" s="179"/>
      <c r="BA647" s="179"/>
      <c r="BD647" s="179"/>
      <c r="BE647" s="179"/>
      <c r="BH647" s="179"/>
      <c r="BI647" s="179"/>
      <c r="BL647" s="179"/>
      <c r="BM647" s="179"/>
      <c r="BP647" s="179"/>
      <c r="BQ647" s="179"/>
      <c r="BT647" s="179"/>
      <c r="BU647" s="179"/>
      <c r="BX647" s="179"/>
      <c r="BY647" s="179"/>
      <c r="CB647" s="179"/>
      <c r="CC647" s="179"/>
      <c r="CF647" s="179"/>
      <c r="CG647" s="179"/>
      <c r="CJ647" s="179"/>
      <c r="CK647" s="179"/>
      <c r="CN647" s="179"/>
      <c r="CO647" s="179"/>
      <c r="CR647" s="179"/>
      <c r="CS647" s="179"/>
      <c r="CV647" s="179"/>
      <c r="CW647" s="179"/>
      <c r="CX647" s="156"/>
      <c r="CY647" s="156"/>
      <c r="CZ647" s="156"/>
      <c r="DA647" s="156"/>
      <c r="DB647" s="156"/>
      <c r="DC647" s="156"/>
      <c r="DD647" s="156"/>
    </row>
    <row r="648" spans="1:108" s="243" customFormat="1" x14ac:dyDescent="0.2">
      <c r="A648" s="179"/>
      <c r="B648" s="179"/>
      <c r="C648" s="179"/>
      <c r="D648" s="179"/>
      <c r="E648" s="242"/>
      <c r="F648" s="179"/>
      <c r="G648" s="179"/>
      <c r="H648" s="179"/>
      <c r="I648" s="179"/>
      <c r="J648" s="179"/>
      <c r="K648" s="179"/>
      <c r="L648" s="179"/>
      <c r="M648" s="179"/>
      <c r="N648" s="179"/>
      <c r="O648" s="179"/>
      <c r="P648" s="179"/>
      <c r="Q648" s="179"/>
      <c r="R648" s="179"/>
      <c r="S648" s="179"/>
      <c r="T648" s="179"/>
      <c r="U648" s="179"/>
      <c r="V648" s="179"/>
      <c r="W648" s="179"/>
      <c r="X648" s="179"/>
      <c r="Y648" s="179"/>
      <c r="Z648" s="179"/>
      <c r="AB648" s="179"/>
      <c r="AC648" s="179"/>
      <c r="AF648" s="179"/>
      <c r="AG648" s="179"/>
      <c r="AJ648" s="179"/>
      <c r="AK648" s="179"/>
      <c r="AN648" s="179"/>
      <c r="AO648" s="179"/>
      <c r="AR648" s="179"/>
      <c r="AS648" s="179"/>
      <c r="AV648" s="179"/>
      <c r="AW648" s="179"/>
      <c r="AZ648" s="179"/>
      <c r="BA648" s="179"/>
      <c r="BD648" s="179"/>
      <c r="BE648" s="179"/>
      <c r="BH648" s="179"/>
      <c r="BI648" s="179"/>
      <c r="BL648" s="179"/>
      <c r="BM648" s="179"/>
      <c r="BP648" s="179"/>
      <c r="BQ648" s="179"/>
      <c r="BT648" s="179"/>
      <c r="BU648" s="179"/>
      <c r="BX648" s="179"/>
      <c r="BY648" s="179"/>
      <c r="CB648" s="179"/>
      <c r="CC648" s="179"/>
      <c r="CF648" s="179"/>
      <c r="CG648" s="179"/>
      <c r="CJ648" s="179"/>
      <c r="CK648" s="179"/>
      <c r="CN648" s="179"/>
      <c r="CO648" s="179"/>
      <c r="CR648" s="179"/>
      <c r="CS648" s="179"/>
      <c r="CV648" s="179"/>
      <c r="CW648" s="179"/>
      <c r="CX648" s="156"/>
      <c r="CY648" s="156"/>
      <c r="CZ648" s="156"/>
      <c r="DA648" s="156"/>
      <c r="DB648" s="156"/>
      <c r="DC648" s="156"/>
      <c r="DD648" s="156"/>
    </row>
    <row r="649" spans="1:108" s="243" customFormat="1" x14ac:dyDescent="0.2">
      <c r="A649" s="179"/>
      <c r="B649" s="179"/>
      <c r="C649" s="179"/>
      <c r="D649" s="179"/>
      <c r="E649" s="242"/>
      <c r="F649" s="179"/>
      <c r="G649" s="179"/>
      <c r="H649" s="179"/>
      <c r="I649" s="179"/>
      <c r="J649" s="179"/>
      <c r="K649" s="179"/>
      <c r="L649" s="179"/>
      <c r="M649" s="179"/>
      <c r="N649" s="179"/>
      <c r="O649" s="179"/>
      <c r="P649" s="179"/>
      <c r="Q649" s="179"/>
      <c r="R649" s="179"/>
      <c r="S649" s="179"/>
      <c r="T649" s="179"/>
      <c r="U649" s="179"/>
      <c r="V649" s="179"/>
      <c r="W649" s="179"/>
      <c r="X649" s="179"/>
      <c r="Y649" s="179"/>
      <c r="Z649" s="179"/>
      <c r="AB649" s="179"/>
      <c r="AC649" s="179"/>
      <c r="AF649" s="179"/>
      <c r="AG649" s="179"/>
      <c r="AJ649" s="179"/>
      <c r="AK649" s="179"/>
      <c r="AN649" s="179"/>
      <c r="AO649" s="179"/>
      <c r="AR649" s="179"/>
      <c r="AS649" s="179"/>
      <c r="AV649" s="179"/>
      <c r="AW649" s="179"/>
      <c r="AZ649" s="179"/>
      <c r="BA649" s="179"/>
      <c r="BD649" s="179"/>
      <c r="BE649" s="179"/>
      <c r="BH649" s="179"/>
      <c r="BI649" s="179"/>
      <c r="BL649" s="179"/>
      <c r="BM649" s="179"/>
      <c r="BP649" s="179"/>
      <c r="BQ649" s="179"/>
      <c r="BT649" s="179"/>
      <c r="BU649" s="179"/>
      <c r="BX649" s="179"/>
      <c r="BY649" s="179"/>
      <c r="CB649" s="179"/>
      <c r="CC649" s="179"/>
      <c r="CF649" s="179"/>
      <c r="CG649" s="179"/>
      <c r="CJ649" s="179"/>
      <c r="CK649" s="179"/>
      <c r="CN649" s="179"/>
      <c r="CO649" s="179"/>
      <c r="CR649" s="179"/>
      <c r="CS649" s="179"/>
      <c r="CV649" s="179"/>
      <c r="CW649" s="179"/>
      <c r="CX649" s="156"/>
      <c r="CY649" s="156"/>
      <c r="CZ649" s="156"/>
      <c r="DA649" s="156"/>
      <c r="DB649" s="156"/>
      <c r="DC649" s="156"/>
      <c r="DD649" s="156"/>
    </row>
    <row r="650" spans="1:108" s="243" customFormat="1" x14ac:dyDescent="0.2">
      <c r="A650" s="179"/>
      <c r="B650" s="179"/>
      <c r="C650" s="179"/>
      <c r="D650" s="179"/>
      <c r="E650" s="242"/>
      <c r="F650" s="179"/>
      <c r="G650" s="179"/>
      <c r="H650" s="179"/>
      <c r="I650" s="179"/>
      <c r="J650" s="179"/>
      <c r="K650" s="179"/>
      <c r="L650" s="179"/>
      <c r="M650" s="179"/>
      <c r="N650" s="179"/>
      <c r="O650" s="179"/>
      <c r="P650" s="179"/>
      <c r="Q650" s="179"/>
      <c r="R650" s="179"/>
      <c r="S650" s="179"/>
      <c r="T650" s="179"/>
      <c r="U650" s="179"/>
      <c r="V650" s="179"/>
      <c r="W650" s="179"/>
      <c r="X650" s="179"/>
      <c r="Y650" s="179"/>
      <c r="Z650" s="179"/>
      <c r="AB650" s="179"/>
      <c r="AC650" s="179"/>
      <c r="AF650" s="179"/>
      <c r="AG650" s="179"/>
      <c r="AJ650" s="179"/>
      <c r="AK650" s="179"/>
      <c r="AN650" s="179"/>
      <c r="AO650" s="179"/>
      <c r="AR650" s="179"/>
      <c r="AS650" s="179"/>
      <c r="AV650" s="179"/>
      <c r="AW650" s="179"/>
      <c r="AZ650" s="179"/>
      <c r="BA650" s="179"/>
      <c r="BD650" s="179"/>
      <c r="BE650" s="179"/>
      <c r="BH650" s="179"/>
      <c r="BI650" s="179"/>
      <c r="BL650" s="179"/>
      <c r="BM650" s="179"/>
      <c r="BP650" s="179"/>
      <c r="BQ650" s="179"/>
      <c r="BT650" s="179"/>
      <c r="BU650" s="179"/>
      <c r="BX650" s="179"/>
      <c r="BY650" s="179"/>
      <c r="CB650" s="179"/>
      <c r="CC650" s="179"/>
      <c r="CF650" s="179"/>
      <c r="CG650" s="179"/>
      <c r="CJ650" s="179"/>
      <c r="CK650" s="179"/>
      <c r="CN650" s="179"/>
      <c r="CO650" s="179"/>
      <c r="CR650" s="179"/>
      <c r="CS650" s="179"/>
      <c r="CV650" s="179"/>
      <c r="CW650" s="179"/>
      <c r="CX650" s="156"/>
      <c r="CY650" s="156"/>
      <c r="CZ650" s="156"/>
      <c r="DA650" s="156"/>
      <c r="DB650" s="156"/>
      <c r="DC650" s="156"/>
      <c r="DD650" s="156"/>
    </row>
    <row r="651" spans="1:108" s="243" customFormat="1" x14ac:dyDescent="0.2">
      <c r="A651" s="179"/>
      <c r="B651" s="179"/>
      <c r="C651" s="179"/>
      <c r="D651" s="179"/>
      <c r="E651" s="242"/>
      <c r="F651" s="179"/>
      <c r="G651" s="179"/>
      <c r="H651" s="179"/>
      <c r="I651" s="179"/>
      <c r="J651" s="179"/>
      <c r="K651" s="179"/>
      <c r="L651" s="179"/>
      <c r="M651" s="179"/>
      <c r="N651" s="179"/>
      <c r="O651" s="179"/>
      <c r="P651" s="179"/>
      <c r="Q651" s="179"/>
      <c r="R651" s="179"/>
      <c r="S651" s="179"/>
      <c r="T651" s="179"/>
      <c r="U651" s="179"/>
      <c r="V651" s="179"/>
      <c r="W651" s="179"/>
      <c r="X651" s="179"/>
      <c r="Y651" s="179"/>
      <c r="Z651" s="179"/>
      <c r="AB651" s="179"/>
      <c r="AC651" s="179"/>
      <c r="AF651" s="179"/>
      <c r="AG651" s="179"/>
      <c r="AJ651" s="179"/>
      <c r="AK651" s="179"/>
      <c r="AN651" s="179"/>
      <c r="AO651" s="179"/>
      <c r="AR651" s="179"/>
      <c r="AS651" s="179"/>
      <c r="AV651" s="179"/>
      <c r="AW651" s="179"/>
      <c r="AZ651" s="179"/>
      <c r="BA651" s="179"/>
      <c r="BD651" s="179"/>
      <c r="BE651" s="179"/>
      <c r="BH651" s="179"/>
      <c r="BI651" s="179"/>
      <c r="BL651" s="179"/>
      <c r="BM651" s="179"/>
      <c r="BP651" s="179"/>
      <c r="BQ651" s="179"/>
      <c r="BT651" s="179"/>
      <c r="BU651" s="179"/>
      <c r="BX651" s="179"/>
      <c r="BY651" s="179"/>
      <c r="CB651" s="179"/>
      <c r="CC651" s="179"/>
      <c r="CF651" s="179"/>
      <c r="CG651" s="179"/>
      <c r="CJ651" s="179"/>
      <c r="CK651" s="179"/>
      <c r="CN651" s="179"/>
      <c r="CO651" s="179"/>
      <c r="CR651" s="179"/>
      <c r="CS651" s="179"/>
      <c r="CV651" s="179"/>
      <c r="CW651" s="179"/>
      <c r="CX651" s="156"/>
      <c r="CY651" s="156"/>
      <c r="CZ651" s="156"/>
      <c r="DA651" s="156"/>
      <c r="DB651" s="156"/>
      <c r="DC651" s="156"/>
      <c r="DD651" s="156"/>
    </row>
    <row r="652" spans="1:108" s="243" customFormat="1" x14ac:dyDescent="0.2">
      <c r="A652" s="179"/>
      <c r="B652" s="179"/>
      <c r="C652" s="179"/>
      <c r="D652" s="179"/>
      <c r="E652" s="242"/>
      <c r="F652" s="179"/>
      <c r="G652" s="179"/>
      <c r="H652" s="179"/>
      <c r="I652" s="179"/>
      <c r="J652" s="179"/>
      <c r="K652" s="179"/>
      <c r="L652" s="179"/>
      <c r="M652" s="179"/>
      <c r="N652" s="179"/>
      <c r="O652" s="179"/>
      <c r="P652" s="179"/>
      <c r="Q652" s="179"/>
      <c r="R652" s="179"/>
      <c r="S652" s="179"/>
      <c r="T652" s="179"/>
      <c r="U652" s="179"/>
      <c r="V652" s="179"/>
      <c r="W652" s="179"/>
      <c r="X652" s="179"/>
      <c r="Y652" s="179"/>
      <c r="Z652" s="179"/>
      <c r="AB652" s="179"/>
      <c r="AC652" s="179"/>
      <c r="AF652" s="179"/>
      <c r="AG652" s="179"/>
      <c r="AJ652" s="179"/>
      <c r="AK652" s="179"/>
      <c r="AN652" s="179"/>
      <c r="AO652" s="179"/>
      <c r="AR652" s="179"/>
      <c r="AS652" s="179"/>
      <c r="AV652" s="179"/>
      <c r="AW652" s="179"/>
      <c r="AZ652" s="179"/>
      <c r="BA652" s="179"/>
      <c r="BD652" s="179"/>
      <c r="BE652" s="179"/>
      <c r="BH652" s="179"/>
      <c r="BI652" s="179"/>
      <c r="BL652" s="179"/>
      <c r="BM652" s="179"/>
      <c r="BP652" s="179"/>
      <c r="BQ652" s="179"/>
      <c r="BT652" s="179"/>
      <c r="BU652" s="179"/>
      <c r="BX652" s="179"/>
      <c r="BY652" s="179"/>
      <c r="CB652" s="179"/>
      <c r="CC652" s="179"/>
      <c r="CF652" s="179"/>
      <c r="CG652" s="179"/>
      <c r="CJ652" s="179"/>
      <c r="CK652" s="179"/>
      <c r="CN652" s="179"/>
      <c r="CO652" s="179"/>
      <c r="CR652" s="179"/>
      <c r="CS652" s="179"/>
      <c r="CV652" s="179"/>
      <c r="CW652" s="179"/>
      <c r="CX652" s="156"/>
      <c r="CY652" s="156"/>
      <c r="CZ652" s="156"/>
      <c r="DA652" s="156"/>
      <c r="DB652" s="156"/>
      <c r="DC652" s="156"/>
      <c r="DD652" s="156"/>
    </row>
    <row r="653" spans="1:108" s="243" customFormat="1" x14ac:dyDescent="0.2">
      <c r="A653" s="179"/>
      <c r="B653" s="179"/>
      <c r="C653" s="179"/>
      <c r="D653" s="179"/>
      <c r="E653" s="242"/>
      <c r="F653" s="179"/>
      <c r="G653" s="179"/>
      <c r="H653" s="179"/>
      <c r="I653" s="179"/>
      <c r="J653" s="179"/>
      <c r="K653" s="179"/>
      <c r="L653" s="179"/>
      <c r="M653" s="179"/>
      <c r="N653" s="179"/>
      <c r="O653" s="179"/>
      <c r="P653" s="179"/>
      <c r="Q653" s="179"/>
      <c r="R653" s="179"/>
      <c r="S653" s="179"/>
      <c r="T653" s="179"/>
      <c r="U653" s="179"/>
      <c r="V653" s="179"/>
      <c r="W653" s="179"/>
      <c r="X653" s="179"/>
      <c r="Y653" s="179"/>
      <c r="Z653" s="179"/>
      <c r="AB653" s="179"/>
      <c r="AC653" s="179"/>
      <c r="AF653" s="179"/>
      <c r="AG653" s="179"/>
      <c r="AJ653" s="179"/>
      <c r="AK653" s="179"/>
      <c r="AN653" s="179"/>
      <c r="AO653" s="179"/>
      <c r="AR653" s="179"/>
      <c r="AS653" s="179"/>
      <c r="AV653" s="179"/>
      <c r="AW653" s="179"/>
      <c r="AZ653" s="179"/>
      <c r="BA653" s="179"/>
      <c r="BD653" s="179"/>
      <c r="BE653" s="179"/>
      <c r="BH653" s="179"/>
      <c r="BI653" s="179"/>
      <c r="BL653" s="179"/>
      <c r="BM653" s="179"/>
      <c r="BP653" s="179"/>
      <c r="BQ653" s="179"/>
      <c r="BT653" s="179"/>
      <c r="BU653" s="179"/>
      <c r="BX653" s="179"/>
      <c r="BY653" s="179"/>
      <c r="CB653" s="179"/>
      <c r="CC653" s="179"/>
      <c r="CF653" s="179"/>
      <c r="CG653" s="179"/>
      <c r="CJ653" s="179"/>
      <c r="CK653" s="179"/>
      <c r="CN653" s="179"/>
      <c r="CO653" s="179"/>
      <c r="CR653" s="179"/>
      <c r="CS653" s="179"/>
      <c r="CV653" s="179"/>
      <c r="CW653" s="179"/>
      <c r="CX653" s="156"/>
      <c r="CY653" s="156"/>
      <c r="CZ653" s="156"/>
      <c r="DA653" s="156"/>
      <c r="DB653" s="156"/>
      <c r="DC653" s="156"/>
      <c r="DD653" s="156"/>
    </row>
    <row r="654" spans="1:108" s="243" customFormat="1" x14ac:dyDescent="0.2">
      <c r="A654" s="179"/>
      <c r="B654" s="179"/>
      <c r="C654" s="179"/>
      <c r="D654" s="179"/>
      <c r="E654" s="242"/>
      <c r="F654" s="179"/>
      <c r="G654" s="179"/>
      <c r="H654" s="179"/>
      <c r="I654" s="179"/>
      <c r="J654" s="179"/>
      <c r="K654" s="179"/>
      <c r="L654" s="179"/>
      <c r="M654" s="179"/>
      <c r="N654" s="179"/>
      <c r="O654" s="179"/>
      <c r="P654" s="179"/>
      <c r="Q654" s="179"/>
      <c r="R654" s="179"/>
      <c r="S654" s="179"/>
      <c r="T654" s="179"/>
      <c r="U654" s="179"/>
      <c r="V654" s="179"/>
      <c r="W654" s="179"/>
      <c r="X654" s="179"/>
      <c r="Y654" s="179"/>
      <c r="Z654" s="179"/>
      <c r="AB654" s="179"/>
      <c r="AC654" s="179"/>
      <c r="AF654" s="179"/>
      <c r="AG654" s="179"/>
      <c r="AJ654" s="179"/>
      <c r="AK654" s="179"/>
      <c r="AN654" s="179"/>
      <c r="AO654" s="179"/>
      <c r="AR654" s="179"/>
      <c r="AS654" s="179"/>
      <c r="AV654" s="179"/>
      <c r="AW654" s="179"/>
      <c r="AZ654" s="179"/>
      <c r="BA654" s="179"/>
      <c r="BD654" s="179"/>
      <c r="BE654" s="179"/>
      <c r="BH654" s="179"/>
      <c r="BI654" s="179"/>
      <c r="BL654" s="179"/>
      <c r="BM654" s="179"/>
      <c r="BP654" s="179"/>
      <c r="BQ654" s="179"/>
      <c r="BT654" s="179"/>
      <c r="BU654" s="179"/>
      <c r="BX654" s="179"/>
      <c r="BY654" s="179"/>
      <c r="CB654" s="179"/>
      <c r="CC654" s="179"/>
      <c r="CF654" s="179"/>
      <c r="CG654" s="179"/>
      <c r="CJ654" s="179"/>
      <c r="CK654" s="179"/>
      <c r="CN654" s="179"/>
      <c r="CO654" s="179"/>
      <c r="CR654" s="179"/>
      <c r="CS654" s="179"/>
      <c r="CV654" s="179"/>
      <c r="CW654" s="179"/>
      <c r="CX654" s="156"/>
      <c r="CY654" s="156"/>
      <c r="CZ654" s="156"/>
      <c r="DA654" s="156"/>
      <c r="DB654" s="156"/>
      <c r="DC654" s="156"/>
      <c r="DD654" s="156"/>
    </row>
    <row r="655" spans="1:108" s="243" customFormat="1" x14ac:dyDescent="0.2">
      <c r="A655" s="179"/>
      <c r="B655" s="179"/>
      <c r="C655" s="179"/>
      <c r="D655" s="179"/>
      <c r="E655" s="242"/>
      <c r="F655" s="179"/>
      <c r="G655" s="179"/>
      <c r="H655" s="179"/>
      <c r="I655" s="179"/>
      <c r="J655" s="179"/>
      <c r="K655" s="179"/>
      <c r="L655" s="179"/>
      <c r="M655" s="179"/>
      <c r="N655" s="179"/>
      <c r="O655" s="179"/>
      <c r="P655" s="179"/>
      <c r="Q655" s="179"/>
      <c r="R655" s="179"/>
      <c r="S655" s="179"/>
      <c r="T655" s="179"/>
      <c r="U655" s="179"/>
      <c r="V655" s="179"/>
      <c r="W655" s="179"/>
      <c r="X655" s="179"/>
      <c r="Y655" s="179"/>
      <c r="Z655" s="179"/>
      <c r="AB655" s="179"/>
      <c r="AC655" s="179"/>
      <c r="AF655" s="179"/>
      <c r="AG655" s="179"/>
      <c r="AJ655" s="179"/>
      <c r="AK655" s="179"/>
      <c r="AN655" s="179"/>
      <c r="AO655" s="179"/>
      <c r="AR655" s="179"/>
      <c r="AS655" s="179"/>
      <c r="AV655" s="179"/>
      <c r="AW655" s="179"/>
      <c r="AZ655" s="179"/>
      <c r="BA655" s="179"/>
      <c r="BD655" s="179"/>
      <c r="BE655" s="179"/>
      <c r="BH655" s="179"/>
      <c r="BI655" s="179"/>
      <c r="BL655" s="179"/>
      <c r="BM655" s="179"/>
      <c r="BP655" s="179"/>
      <c r="BQ655" s="179"/>
      <c r="BT655" s="179"/>
      <c r="BU655" s="179"/>
      <c r="BX655" s="179"/>
      <c r="BY655" s="179"/>
      <c r="CB655" s="179"/>
      <c r="CC655" s="179"/>
      <c r="CF655" s="179"/>
      <c r="CG655" s="179"/>
      <c r="CJ655" s="179"/>
      <c r="CK655" s="179"/>
      <c r="CN655" s="179"/>
      <c r="CO655" s="179"/>
      <c r="CR655" s="179"/>
      <c r="CS655" s="179"/>
      <c r="CV655" s="179"/>
      <c r="CW655" s="179"/>
      <c r="CX655" s="156"/>
      <c r="CY655" s="156"/>
      <c r="CZ655" s="156"/>
      <c r="DA655" s="156"/>
      <c r="DB655" s="156"/>
      <c r="DC655" s="156"/>
      <c r="DD655" s="156"/>
    </row>
    <row r="656" spans="1:108" s="243" customFormat="1" x14ac:dyDescent="0.2">
      <c r="A656" s="179"/>
      <c r="B656" s="179"/>
      <c r="C656" s="179"/>
      <c r="D656" s="179"/>
      <c r="E656" s="242"/>
      <c r="F656" s="179"/>
      <c r="G656" s="179"/>
      <c r="H656" s="179"/>
      <c r="I656" s="179"/>
      <c r="J656" s="179"/>
      <c r="K656" s="179"/>
      <c r="L656" s="179"/>
      <c r="M656" s="179"/>
      <c r="N656" s="179"/>
      <c r="O656" s="179"/>
      <c r="P656" s="179"/>
      <c r="Q656" s="179"/>
      <c r="R656" s="179"/>
      <c r="S656" s="179"/>
      <c r="T656" s="179"/>
      <c r="U656" s="179"/>
      <c r="V656" s="179"/>
      <c r="W656" s="179"/>
      <c r="X656" s="179"/>
      <c r="Y656" s="179"/>
      <c r="Z656" s="179"/>
      <c r="AB656" s="179"/>
      <c r="AC656" s="179"/>
      <c r="AF656" s="179"/>
      <c r="AG656" s="179"/>
      <c r="AJ656" s="179"/>
      <c r="AK656" s="179"/>
      <c r="AN656" s="179"/>
      <c r="AO656" s="179"/>
      <c r="AR656" s="179"/>
      <c r="AS656" s="179"/>
      <c r="AV656" s="179"/>
      <c r="AW656" s="179"/>
      <c r="AZ656" s="179"/>
      <c r="BA656" s="179"/>
      <c r="BD656" s="179"/>
      <c r="BE656" s="179"/>
      <c r="BH656" s="179"/>
      <c r="BI656" s="179"/>
      <c r="BL656" s="179"/>
      <c r="BM656" s="179"/>
      <c r="BP656" s="179"/>
      <c r="BQ656" s="179"/>
      <c r="BT656" s="179"/>
      <c r="BU656" s="179"/>
      <c r="BX656" s="179"/>
      <c r="BY656" s="179"/>
      <c r="CB656" s="179"/>
      <c r="CC656" s="179"/>
      <c r="CF656" s="179"/>
      <c r="CG656" s="179"/>
      <c r="CJ656" s="179"/>
      <c r="CK656" s="179"/>
      <c r="CN656" s="179"/>
      <c r="CO656" s="179"/>
      <c r="CR656" s="179"/>
      <c r="CS656" s="179"/>
      <c r="CV656" s="179"/>
      <c r="CW656" s="179"/>
      <c r="CX656" s="156"/>
      <c r="CY656" s="156"/>
      <c r="CZ656" s="156"/>
      <c r="DA656" s="156"/>
      <c r="DB656" s="156"/>
      <c r="DC656" s="156"/>
      <c r="DD656" s="156"/>
    </row>
    <row r="657" spans="1:108" s="243" customFormat="1" x14ac:dyDescent="0.2">
      <c r="A657" s="179"/>
      <c r="B657" s="179"/>
      <c r="C657" s="179"/>
      <c r="D657" s="179"/>
      <c r="E657" s="242"/>
      <c r="F657" s="179"/>
      <c r="G657" s="179"/>
      <c r="H657" s="179"/>
      <c r="I657" s="179"/>
      <c r="J657" s="179"/>
      <c r="K657" s="179"/>
      <c r="L657" s="179"/>
      <c r="M657" s="179"/>
      <c r="N657" s="179"/>
      <c r="O657" s="179"/>
      <c r="P657" s="179"/>
      <c r="Q657" s="179"/>
      <c r="R657" s="179"/>
      <c r="S657" s="179"/>
      <c r="T657" s="179"/>
      <c r="U657" s="179"/>
      <c r="V657" s="179"/>
      <c r="W657" s="179"/>
      <c r="X657" s="179"/>
      <c r="Y657" s="179"/>
      <c r="Z657" s="179"/>
      <c r="AB657" s="179"/>
      <c r="AC657" s="179"/>
      <c r="AF657" s="179"/>
      <c r="AG657" s="179"/>
      <c r="AJ657" s="179"/>
      <c r="AK657" s="179"/>
      <c r="AN657" s="179"/>
      <c r="AO657" s="179"/>
      <c r="AR657" s="179"/>
      <c r="AS657" s="179"/>
      <c r="AV657" s="179"/>
      <c r="AW657" s="179"/>
      <c r="AZ657" s="179"/>
      <c r="BA657" s="179"/>
      <c r="BD657" s="179"/>
      <c r="BE657" s="179"/>
      <c r="BH657" s="179"/>
      <c r="BI657" s="179"/>
      <c r="BL657" s="179"/>
      <c r="BM657" s="179"/>
      <c r="BP657" s="179"/>
      <c r="BQ657" s="179"/>
      <c r="BT657" s="179"/>
      <c r="BU657" s="179"/>
      <c r="BX657" s="179"/>
      <c r="BY657" s="179"/>
      <c r="CB657" s="179"/>
      <c r="CC657" s="179"/>
      <c r="CF657" s="179"/>
      <c r="CG657" s="179"/>
      <c r="CJ657" s="179"/>
      <c r="CK657" s="179"/>
      <c r="CN657" s="179"/>
      <c r="CO657" s="179"/>
      <c r="CR657" s="179"/>
      <c r="CS657" s="179"/>
      <c r="CV657" s="179"/>
      <c r="CW657" s="179"/>
      <c r="CX657" s="156"/>
      <c r="CY657" s="156"/>
      <c r="CZ657" s="156"/>
      <c r="DA657" s="156"/>
      <c r="DB657" s="156"/>
      <c r="DC657" s="156"/>
      <c r="DD657" s="156"/>
    </row>
    <row r="658" spans="1:108" s="243" customFormat="1" x14ac:dyDescent="0.2">
      <c r="A658" s="179"/>
      <c r="B658" s="179"/>
      <c r="C658" s="179"/>
      <c r="D658" s="179"/>
      <c r="E658" s="242"/>
      <c r="F658" s="179"/>
      <c r="G658" s="179"/>
      <c r="H658" s="179"/>
      <c r="I658" s="179"/>
      <c r="J658" s="179"/>
      <c r="K658" s="179"/>
      <c r="L658" s="179"/>
      <c r="M658" s="179"/>
      <c r="N658" s="179"/>
      <c r="O658" s="179"/>
      <c r="P658" s="179"/>
      <c r="Q658" s="179"/>
      <c r="R658" s="179"/>
      <c r="S658" s="179"/>
      <c r="T658" s="179"/>
      <c r="U658" s="179"/>
      <c r="V658" s="179"/>
      <c r="W658" s="179"/>
      <c r="X658" s="179"/>
      <c r="Y658" s="179"/>
      <c r="Z658" s="179"/>
      <c r="AB658" s="179"/>
      <c r="AC658" s="179"/>
      <c r="AF658" s="179"/>
      <c r="AG658" s="179"/>
      <c r="AJ658" s="179"/>
      <c r="AK658" s="179"/>
      <c r="AN658" s="179"/>
      <c r="AO658" s="179"/>
      <c r="AR658" s="179"/>
      <c r="AS658" s="179"/>
      <c r="AV658" s="179"/>
      <c r="AW658" s="179"/>
      <c r="AZ658" s="179"/>
      <c r="BA658" s="179"/>
      <c r="BD658" s="179"/>
      <c r="BE658" s="179"/>
      <c r="BH658" s="179"/>
      <c r="BI658" s="179"/>
      <c r="BL658" s="179"/>
      <c r="BM658" s="179"/>
      <c r="BP658" s="179"/>
      <c r="BQ658" s="179"/>
      <c r="BT658" s="179"/>
      <c r="BU658" s="179"/>
      <c r="BX658" s="179"/>
      <c r="BY658" s="179"/>
      <c r="CB658" s="179"/>
      <c r="CC658" s="179"/>
      <c r="CF658" s="179"/>
      <c r="CG658" s="179"/>
      <c r="CJ658" s="179"/>
      <c r="CK658" s="179"/>
      <c r="CN658" s="179"/>
      <c r="CO658" s="179"/>
      <c r="CR658" s="179"/>
      <c r="CS658" s="179"/>
      <c r="CV658" s="179"/>
      <c r="CW658" s="179"/>
      <c r="CX658" s="156"/>
      <c r="CY658" s="156"/>
      <c r="CZ658" s="156"/>
      <c r="DA658" s="156"/>
      <c r="DB658" s="156"/>
      <c r="DC658" s="156"/>
      <c r="DD658" s="156"/>
    </row>
    <row r="659" spans="1:108" s="243" customFormat="1" x14ac:dyDescent="0.2">
      <c r="A659" s="179"/>
      <c r="B659" s="179"/>
      <c r="C659" s="179"/>
      <c r="D659" s="179"/>
      <c r="E659" s="242"/>
      <c r="F659" s="179"/>
      <c r="G659" s="179"/>
      <c r="H659" s="179"/>
      <c r="I659" s="179"/>
      <c r="J659" s="179"/>
      <c r="K659" s="179"/>
      <c r="L659" s="179"/>
      <c r="M659" s="179"/>
      <c r="N659" s="179"/>
      <c r="O659" s="179"/>
      <c r="P659" s="179"/>
      <c r="Q659" s="179"/>
      <c r="R659" s="179"/>
      <c r="S659" s="179"/>
      <c r="T659" s="179"/>
      <c r="U659" s="179"/>
      <c r="V659" s="179"/>
      <c r="W659" s="179"/>
      <c r="X659" s="179"/>
      <c r="Y659" s="179"/>
      <c r="Z659" s="179"/>
      <c r="AB659" s="179"/>
      <c r="AC659" s="179"/>
      <c r="AF659" s="179"/>
      <c r="AG659" s="179"/>
      <c r="AJ659" s="179"/>
      <c r="AK659" s="179"/>
      <c r="AN659" s="179"/>
      <c r="AO659" s="179"/>
      <c r="AR659" s="179"/>
      <c r="AS659" s="179"/>
      <c r="AV659" s="179"/>
      <c r="AW659" s="179"/>
      <c r="AZ659" s="179"/>
      <c r="BA659" s="179"/>
      <c r="BD659" s="179"/>
      <c r="BE659" s="179"/>
      <c r="BH659" s="179"/>
      <c r="BI659" s="179"/>
      <c r="BL659" s="179"/>
      <c r="BM659" s="179"/>
      <c r="BP659" s="179"/>
      <c r="BQ659" s="179"/>
      <c r="BT659" s="179"/>
      <c r="BU659" s="179"/>
      <c r="BX659" s="179"/>
      <c r="BY659" s="179"/>
      <c r="CB659" s="179"/>
      <c r="CC659" s="179"/>
      <c r="CF659" s="179"/>
      <c r="CG659" s="179"/>
      <c r="CJ659" s="179"/>
      <c r="CK659" s="179"/>
      <c r="CN659" s="179"/>
      <c r="CO659" s="179"/>
      <c r="CR659" s="179"/>
      <c r="CS659" s="179"/>
      <c r="CV659" s="179"/>
      <c r="CW659" s="179"/>
      <c r="CX659" s="156"/>
      <c r="CY659" s="156"/>
      <c r="CZ659" s="156"/>
      <c r="DA659" s="156"/>
      <c r="DB659" s="156"/>
      <c r="DC659" s="156"/>
      <c r="DD659" s="156"/>
    </row>
    <row r="660" spans="1:108" s="243" customFormat="1" x14ac:dyDescent="0.2">
      <c r="A660" s="179"/>
      <c r="B660" s="179"/>
      <c r="C660" s="179"/>
      <c r="D660" s="179"/>
      <c r="E660" s="242"/>
      <c r="F660" s="179"/>
      <c r="G660" s="179"/>
      <c r="H660" s="179"/>
      <c r="I660" s="179"/>
      <c r="J660" s="179"/>
      <c r="K660" s="179"/>
      <c r="L660" s="179"/>
      <c r="M660" s="179"/>
      <c r="N660" s="179"/>
      <c r="O660" s="179"/>
      <c r="P660" s="179"/>
      <c r="Q660" s="179"/>
      <c r="R660" s="179"/>
      <c r="S660" s="179"/>
      <c r="T660" s="179"/>
      <c r="U660" s="179"/>
      <c r="V660" s="179"/>
      <c r="W660" s="179"/>
      <c r="X660" s="179"/>
      <c r="Y660" s="179"/>
      <c r="Z660" s="179"/>
      <c r="AB660" s="179"/>
      <c r="AC660" s="179"/>
      <c r="AF660" s="179"/>
      <c r="AG660" s="179"/>
      <c r="AJ660" s="179"/>
      <c r="AK660" s="179"/>
      <c r="AN660" s="179"/>
      <c r="AO660" s="179"/>
      <c r="AR660" s="179"/>
      <c r="AS660" s="179"/>
      <c r="AV660" s="179"/>
      <c r="AW660" s="179"/>
      <c r="AZ660" s="179"/>
      <c r="BA660" s="179"/>
      <c r="BD660" s="179"/>
      <c r="BE660" s="179"/>
      <c r="BH660" s="179"/>
      <c r="BI660" s="179"/>
      <c r="BL660" s="179"/>
      <c r="BM660" s="179"/>
      <c r="BP660" s="179"/>
      <c r="BQ660" s="179"/>
      <c r="BT660" s="179"/>
      <c r="BU660" s="179"/>
      <c r="BX660" s="179"/>
      <c r="BY660" s="179"/>
      <c r="CB660" s="179"/>
      <c r="CC660" s="179"/>
      <c r="CF660" s="179"/>
      <c r="CG660" s="179"/>
      <c r="CJ660" s="179"/>
      <c r="CK660" s="179"/>
      <c r="CN660" s="179"/>
      <c r="CO660" s="179"/>
      <c r="CR660" s="179"/>
      <c r="CS660" s="179"/>
      <c r="CV660" s="179"/>
      <c r="CW660" s="179"/>
      <c r="CX660" s="156"/>
      <c r="CY660" s="156"/>
      <c r="CZ660" s="156"/>
      <c r="DA660" s="156"/>
      <c r="DB660" s="156"/>
      <c r="DC660" s="156"/>
      <c r="DD660" s="156"/>
    </row>
    <row r="661" spans="1:108" s="243" customFormat="1" x14ac:dyDescent="0.2">
      <c r="A661" s="179"/>
      <c r="B661" s="179"/>
      <c r="C661" s="179"/>
      <c r="D661" s="179"/>
      <c r="E661" s="242"/>
      <c r="F661" s="179"/>
      <c r="G661" s="179"/>
      <c r="H661" s="179"/>
      <c r="I661" s="179"/>
      <c r="J661" s="179"/>
      <c r="K661" s="179"/>
      <c r="L661" s="179"/>
      <c r="M661" s="179"/>
      <c r="N661" s="179"/>
      <c r="O661" s="179"/>
      <c r="P661" s="179"/>
      <c r="Q661" s="179"/>
      <c r="R661" s="179"/>
      <c r="S661" s="179"/>
      <c r="T661" s="179"/>
      <c r="U661" s="179"/>
      <c r="V661" s="179"/>
      <c r="W661" s="179"/>
      <c r="X661" s="179"/>
      <c r="Y661" s="179"/>
      <c r="Z661" s="179"/>
      <c r="AB661" s="179"/>
      <c r="AC661" s="179"/>
      <c r="AF661" s="179"/>
      <c r="AG661" s="179"/>
      <c r="AJ661" s="179"/>
      <c r="AK661" s="179"/>
      <c r="AN661" s="179"/>
      <c r="AO661" s="179"/>
      <c r="AR661" s="179"/>
      <c r="AS661" s="179"/>
      <c r="AV661" s="179"/>
      <c r="AW661" s="179"/>
      <c r="AZ661" s="179"/>
      <c r="BA661" s="179"/>
      <c r="BD661" s="179"/>
      <c r="BE661" s="179"/>
      <c r="BH661" s="179"/>
      <c r="BI661" s="179"/>
      <c r="BL661" s="179"/>
      <c r="BM661" s="179"/>
      <c r="BP661" s="179"/>
      <c r="BQ661" s="179"/>
      <c r="BT661" s="179"/>
      <c r="BU661" s="179"/>
      <c r="BX661" s="179"/>
      <c r="BY661" s="179"/>
      <c r="CB661" s="179"/>
      <c r="CC661" s="179"/>
      <c r="CF661" s="179"/>
      <c r="CG661" s="179"/>
      <c r="CJ661" s="179"/>
      <c r="CK661" s="179"/>
      <c r="CN661" s="179"/>
      <c r="CO661" s="179"/>
      <c r="CR661" s="179"/>
      <c r="CS661" s="179"/>
      <c r="CV661" s="179"/>
      <c r="CW661" s="179"/>
      <c r="CX661" s="156"/>
      <c r="CY661" s="156"/>
      <c r="CZ661" s="156"/>
      <c r="DA661" s="156"/>
      <c r="DB661" s="156"/>
      <c r="DC661" s="156"/>
      <c r="DD661" s="156"/>
    </row>
    <row r="662" spans="1:108" s="243" customFormat="1" x14ac:dyDescent="0.2">
      <c r="A662" s="179"/>
      <c r="B662" s="179"/>
      <c r="C662" s="179"/>
      <c r="D662" s="179"/>
      <c r="E662" s="242"/>
      <c r="F662" s="179"/>
      <c r="G662" s="179"/>
      <c r="H662" s="179"/>
      <c r="I662" s="179"/>
      <c r="J662" s="179"/>
      <c r="K662" s="179"/>
      <c r="L662" s="179"/>
      <c r="M662" s="179"/>
      <c r="N662" s="179"/>
      <c r="O662" s="179"/>
      <c r="P662" s="179"/>
      <c r="Q662" s="179"/>
      <c r="R662" s="179"/>
      <c r="S662" s="179"/>
      <c r="T662" s="179"/>
      <c r="U662" s="179"/>
      <c r="V662" s="179"/>
      <c r="W662" s="179"/>
      <c r="X662" s="179"/>
      <c r="Y662" s="179"/>
      <c r="Z662" s="179"/>
      <c r="AB662" s="179"/>
      <c r="AC662" s="179"/>
      <c r="AF662" s="179"/>
      <c r="AG662" s="179"/>
      <c r="AJ662" s="179"/>
      <c r="AK662" s="179"/>
      <c r="AN662" s="179"/>
      <c r="AO662" s="179"/>
      <c r="AR662" s="179"/>
      <c r="AS662" s="179"/>
      <c r="AV662" s="179"/>
      <c r="AW662" s="179"/>
      <c r="AZ662" s="179"/>
      <c r="BA662" s="179"/>
      <c r="BD662" s="179"/>
      <c r="BE662" s="179"/>
      <c r="BH662" s="179"/>
      <c r="BI662" s="179"/>
      <c r="BL662" s="179"/>
      <c r="BM662" s="179"/>
      <c r="BP662" s="179"/>
      <c r="BQ662" s="179"/>
      <c r="BT662" s="179"/>
      <c r="BU662" s="179"/>
      <c r="BX662" s="179"/>
      <c r="BY662" s="179"/>
      <c r="CB662" s="179"/>
      <c r="CC662" s="179"/>
      <c r="CF662" s="179"/>
      <c r="CG662" s="179"/>
      <c r="CJ662" s="179"/>
      <c r="CK662" s="179"/>
      <c r="CN662" s="179"/>
      <c r="CO662" s="179"/>
      <c r="CR662" s="179"/>
      <c r="CS662" s="179"/>
      <c r="CV662" s="179"/>
      <c r="CW662" s="179"/>
      <c r="CX662" s="156"/>
      <c r="CY662" s="156"/>
      <c r="CZ662" s="156"/>
      <c r="DA662" s="156"/>
      <c r="DB662" s="156"/>
      <c r="DC662" s="156"/>
      <c r="DD662" s="156"/>
    </row>
    <row r="663" spans="1:108" s="243" customFormat="1" x14ac:dyDescent="0.2">
      <c r="A663" s="179"/>
      <c r="B663" s="179"/>
      <c r="C663" s="179"/>
      <c r="D663" s="179"/>
      <c r="E663" s="242"/>
      <c r="F663" s="179"/>
      <c r="G663" s="179"/>
      <c r="H663" s="179"/>
      <c r="I663" s="179"/>
      <c r="J663" s="179"/>
      <c r="K663" s="179"/>
      <c r="L663" s="179"/>
      <c r="M663" s="179"/>
      <c r="N663" s="179"/>
      <c r="O663" s="179"/>
      <c r="P663" s="179"/>
      <c r="Q663" s="179"/>
      <c r="R663" s="179"/>
      <c r="S663" s="179"/>
      <c r="T663" s="179"/>
      <c r="U663" s="179"/>
      <c r="V663" s="179"/>
      <c r="W663" s="179"/>
      <c r="X663" s="179"/>
      <c r="Y663" s="179"/>
      <c r="Z663" s="179"/>
      <c r="AB663" s="179"/>
      <c r="AC663" s="179"/>
      <c r="AF663" s="179"/>
      <c r="AG663" s="179"/>
      <c r="AJ663" s="179"/>
      <c r="AK663" s="179"/>
      <c r="AN663" s="179"/>
      <c r="AO663" s="179"/>
      <c r="AR663" s="179"/>
      <c r="AS663" s="179"/>
      <c r="AV663" s="179"/>
      <c r="AW663" s="179"/>
      <c r="AZ663" s="179"/>
      <c r="BA663" s="179"/>
      <c r="BD663" s="179"/>
      <c r="BE663" s="179"/>
      <c r="BH663" s="179"/>
      <c r="BI663" s="179"/>
      <c r="BL663" s="179"/>
      <c r="BM663" s="179"/>
      <c r="BP663" s="179"/>
      <c r="BQ663" s="179"/>
      <c r="BT663" s="179"/>
      <c r="BU663" s="179"/>
      <c r="BX663" s="179"/>
      <c r="BY663" s="179"/>
      <c r="CB663" s="179"/>
      <c r="CC663" s="179"/>
      <c r="CF663" s="179"/>
      <c r="CG663" s="179"/>
      <c r="CJ663" s="179"/>
      <c r="CK663" s="179"/>
      <c r="CN663" s="179"/>
      <c r="CO663" s="179"/>
      <c r="CR663" s="179"/>
      <c r="CS663" s="179"/>
      <c r="CV663" s="179"/>
      <c r="CW663" s="179"/>
      <c r="CX663" s="156"/>
      <c r="CY663" s="156"/>
      <c r="CZ663" s="156"/>
      <c r="DA663" s="156"/>
      <c r="DB663" s="156"/>
      <c r="DC663" s="156"/>
      <c r="DD663" s="156"/>
    </row>
    <row r="664" spans="1:108" s="243" customFormat="1" x14ac:dyDescent="0.2">
      <c r="A664" s="179"/>
      <c r="B664" s="179"/>
      <c r="C664" s="179"/>
      <c r="D664" s="179"/>
      <c r="E664" s="242"/>
      <c r="F664" s="179"/>
      <c r="G664" s="179"/>
      <c r="H664" s="179"/>
      <c r="I664" s="179"/>
      <c r="J664" s="179"/>
      <c r="K664" s="179"/>
      <c r="L664" s="179"/>
      <c r="M664" s="179"/>
      <c r="N664" s="179"/>
      <c r="O664" s="179"/>
      <c r="P664" s="179"/>
      <c r="Q664" s="179"/>
      <c r="R664" s="179"/>
      <c r="S664" s="179"/>
      <c r="T664" s="179"/>
      <c r="U664" s="179"/>
      <c r="V664" s="179"/>
      <c r="W664" s="179"/>
      <c r="X664" s="179"/>
      <c r="Y664" s="179"/>
      <c r="Z664" s="179"/>
      <c r="AB664" s="179"/>
      <c r="AC664" s="179"/>
      <c r="AF664" s="179"/>
      <c r="AG664" s="179"/>
      <c r="AJ664" s="179"/>
      <c r="AK664" s="179"/>
      <c r="AN664" s="179"/>
      <c r="AO664" s="179"/>
      <c r="AR664" s="179"/>
      <c r="AS664" s="179"/>
      <c r="AV664" s="179"/>
      <c r="AW664" s="179"/>
      <c r="AZ664" s="179"/>
      <c r="BA664" s="179"/>
      <c r="BD664" s="179"/>
      <c r="BE664" s="179"/>
      <c r="BH664" s="179"/>
      <c r="BI664" s="179"/>
      <c r="BL664" s="179"/>
      <c r="BM664" s="179"/>
      <c r="BP664" s="179"/>
      <c r="BQ664" s="179"/>
      <c r="BT664" s="179"/>
      <c r="BU664" s="179"/>
      <c r="BX664" s="179"/>
      <c r="BY664" s="179"/>
      <c r="CB664" s="179"/>
      <c r="CC664" s="179"/>
      <c r="CF664" s="179"/>
      <c r="CG664" s="179"/>
      <c r="CJ664" s="179"/>
      <c r="CK664" s="179"/>
      <c r="CN664" s="179"/>
      <c r="CO664" s="179"/>
      <c r="CR664" s="179"/>
      <c r="CS664" s="179"/>
      <c r="CV664" s="179"/>
      <c r="CW664" s="179"/>
      <c r="CX664" s="156"/>
      <c r="CY664" s="156"/>
      <c r="CZ664" s="156"/>
      <c r="DA664" s="156"/>
      <c r="DB664" s="156"/>
      <c r="DC664" s="156"/>
      <c r="DD664" s="156"/>
    </row>
    <row r="665" spans="1:108" s="243" customFormat="1" x14ac:dyDescent="0.2">
      <c r="A665" s="179"/>
      <c r="B665" s="179"/>
      <c r="C665" s="179"/>
      <c r="D665" s="179"/>
      <c r="E665" s="242"/>
      <c r="F665" s="179"/>
      <c r="G665" s="179"/>
      <c r="H665" s="179"/>
      <c r="I665" s="179"/>
      <c r="J665" s="179"/>
      <c r="K665" s="179"/>
      <c r="L665" s="179"/>
      <c r="M665" s="179"/>
      <c r="N665" s="179"/>
      <c r="O665" s="179"/>
      <c r="P665" s="179"/>
      <c r="Q665" s="179"/>
      <c r="R665" s="179"/>
      <c r="S665" s="179"/>
      <c r="T665" s="179"/>
      <c r="U665" s="179"/>
      <c r="V665" s="179"/>
      <c r="W665" s="179"/>
      <c r="X665" s="179"/>
      <c r="Y665" s="179"/>
      <c r="Z665" s="179"/>
      <c r="AB665" s="179"/>
      <c r="AC665" s="179"/>
      <c r="AF665" s="179"/>
      <c r="AG665" s="179"/>
      <c r="AJ665" s="179"/>
      <c r="AK665" s="179"/>
      <c r="AN665" s="179"/>
      <c r="AO665" s="179"/>
      <c r="AR665" s="179"/>
      <c r="AS665" s="179"/>
      <c r="AV665" s="179"/>
      <c r="AW665" s="179"/>
      <c r="AZ665" s="179"/>
      <c r="BA665" s="179"/>
      <c r="BD665" s="179"/>
      <c r="BE665" s="179"/>
      <c r="BH665" s="179"/>
      <c r="BI665" s="179"/>
      <c r="BL665" s="179"/>
      <c r="BM665" s="179"/>
      <c r="BP665" s="179"/>
      <c r="BQ665" s="179"/>
      <c r="BT665" s="179"/>
      <c r="BU665" s="179"/>
      <c r="BX665" s="179"/>
      <c r="BY665" s="179"/>
      <c r="CB665" s="179"/>
      <c r="CC665" s="179"/>
      <c r="CF665" s="179"/>
      <c r="CG665" s="179"/>
      <c r="CJ665" s="179"/>
      <c r="CK665" s="179"/>
      <c r="CN665" s="179"/>
      <c r="CO665" s="179"/>
      <c r="CR665" s="179"/>
      <c r="CS665" s="179"/>
      <c r="CV665" s="179"/>
      <c r="CW665" s="179"/>
      <c r="CX665" s="156"/>
      <c r="CY665" s="156"/>
      <c r="CZ665" s="156"/>
      <c r="DA665" s="156"/>
      <c r="DB665" s="156"/>
      <c r="DC665" s="156"/>
      <c r="DD665" s="156"/>
    </row>
    <row r="666" spans="1:108" s="243" customFormat="1" x14ac:dyDescent="0.2">
      <c r="A666" s="179"/>
      <c r="B666" s="179"/>
      <c r="C666" s="179"/>
      <c r="D666" s="179"/>
      <c r="E666" s="242"/>
      <c r="F666" s="179"/>
      <c r="G666" s="179"/>
      <c r="H666" s="179"/>
      <c r="I666" s="179"/>
      <c r="J666" s="179"/>
      <c r="K666" s="179"/>
      <c r="L666" s="179"/>
      <c r="M666" s="179"/>
      <c r="N666" s="179"/>
      <c r="O666" s="179"/>
      <c r="P666" s="179"/>
      <c r="Q666" s="179"/>
      <c r="R666" s="179"/>
      <c r="S666" s="179"/>
      <c r="T666" s="179"/>
      <c r="U666" s="179"/>
      <c r="V666" s="179"/>
      <c r="W666" s="179"/>
      <c r="X666" s="179"/>
      <c r="Y666" s="179"/>
      <c r="Z666" s="179"/>
      <c r="AB666" s="179"/>
      <c r="AC666" s="179"/>
      <c r="AF666" s="179"/>
      <c r="AG666" s="179"/>
      <c r="AJ666" s="179"/>
      <c r="AK666" s="179"/>
      <c r="AN666" s="179"/>
      <c r="AO666" s="179"/>
      <c r="AR666" s="179"/>
      <c r="AS666" s="179"/>
      <c r="AV666" s="179"/>
      <c r="AW666" s="179"/>
      <c r="AZ666" s="179"/>
      <c r="BA666" s="179"/>
      <c r="BD666" s="179"/>
      <c r="BE666" s="179"/>
      <c r="BH666" s="179"/>
      <c r="BI666" s="179"/>
      <c r="BL666" s="179"/>
      <c r="BM666" s="179"/>
      <c r="BP666" s="179"/>
      <c r="BQ666" s="179"/>
      <c r="BT666" s="179"/>
      <c r="BU666" s="179"/>
      <c r="BX666" s="179"/>
      <c r="BY666" s="179"/>
      <c r="CB666" s="179"/>
      <c r="CC666" s="179"/>
      <c r="CF666" s="179"/>
      <c r="CG666" s="179"/>
      <c r="CJ666" s="179"/>
      <c r="CK666" s="179"/>
      <c r="CN666" s="179"/>
      <c r="CO666" s="179"/>
      <c r="CR666" s="179"/>
      <c r="CS666" s="179"/>
      <c r="CV666" s="179"/>
      <c r="CW666" s="179"/>
      <c r="CX666" s="156"/>
      <c r="CY666" s="156"/>
      <c r="CZ666" s="156"/>
      <c r="DA666" s="156"/>
      <c r="DB666" s="156"/>
      <c r="DC666" s="156"/>
      <c r="DD666" s="156"/>
    </row>
    <row r="667" spans="1:108" s="243" customFormat="1" x14ac:dyDescent="0.2">
      <c r="A667" s="179"/>
      <c r="B667" s="179"/>
      <c r="C667" s="179"/>
      <c r="D667" s="179"/>
      <c r="E667" s="242"/>
      <c r="F667" s="179"/>
      <c r="G667" s="179"/>
      <c r="H667" s="179"/>
      <c r="I667" s="179"/>
      <c r="J667" s="179"/>
      <c r="K667" s="179"/>
      <c r="L667" s="179"/>
      <c r="M667" s="179"/>
      <c r="N667" s="179"/>
      <c r="O667" s="179"/>
      <c r="P667" s="179"/>
      <c r="Q667" s="179"/>
      <c r="R667" s="179"/>
      <c r="S667" s="179"/>
      <c r="T667" s="179"/>
      <c r="U667" s="179"/>
      <c r="V667" s="179"/>
      <c r="W667" s="179"/>
      <c r="X667" s="179"/>
      <c r="Y667" s="179"/>
      <c r="Z667" s="179"/>
      <c r="AB667" s="179"/>
      <c r="AC667" s="179"/>
      <c r="AF667" s="179"/>
      <c r="AG667" s="179"/>
      <c r="AJ667" s="179"/>
      <c r="AK667" s="179"/>
      <c r="AN667" s="179"/>
      <c r="AO667" s="179"/>
      <c r="AR667" s="179"/>
      <c r="AS667" s="179"/>
      <c r="AV667" s="179"/>
      <c r="AW667" s="179"/>
      <c r="AZ667" s="179"/>
      <c r="BA667" s="179"/>
      <c r="BD667" s="179"/>
      <c r="BE667" s="179"/>
      <c r="BH667" s="179"/>
      <c r="BI667" s="179"/>
      <c r="BL667" s="179"/>
      <c r="BM667" s="179"/>
      <c r="BP667" s="179"/>
      <c r="BQ667" s="179"/>
      <c r="BT667" s="179"/>
      <c r="BU667" s="179"/>
      <c r="BX667" s="179"/>
      <c r="BY667" s="179"/>
      <c r="CB667" s="179"/>
      <c r="CC667" s="179"/>
      <c r="CF667" s="179"/>
      <c r="CG667" s="179"/>
      <c r="CJ667" s="179"/>
      <c r="CK667" s="179"/>
      <c r="CN667" s="179"/>
      <c r="CO667" s="179"/>
      <c r="CR667" s="179"/>
      <c r="CS667" s="179"/>
      <c r="CV667" s="179"/>
      <c r="CW667" s="179"/>
      <c r="CX667" s="156"/>
      <c r="CY667" s="156"/>
      <c r="CZ667" s="156"/>
      <c r="DA667" s="156"/>
      <c r="DB667" s="156"/>
      <c r="DC667" s="156"/>
      <c r="DD667" s="156"/>
    </row>
    <row r="668" spans="1:108" s="243" customFormat="1" x14ac:dyDescent="0.2">
      <c r="A668" s="179"/>
      <c r="B668" s="179"/>
      <c r="C668" s="179"/>
      <c r="D668" s="179"/>
      <c r="E668" s="242"/>
      <c r="F668" s="179"/>
      <c r="G668" s="179"/>
      <c r="H668" s="179"/>
      <c r="I668" s="179"/>
      <c r="J668" s="179"/>
      <c r="K668" s="179"/>
      <c r="L668" s="179"/>
      <c r="M668" s="179"/>
      <c r="N668" s="179"/>
      <c r="O668" s="179"/>
      <c r="P668" s="179"/>
      <c r="Q668" s="179"/>
      <c r="R668" s="179"/>
      <c r="S668" s="179"/>
      <c r="T668" s="179"/>
      <c r="U668" s="179"/>
      <c r="V668" s="179"/>
      <c r="W668" s="179"/>
      <c r="X668" s="179"/>
      <c r="Y668" s="179"/>
      <c r="Z668" s="179"/>
      <c r="AB668" s="179"/>
      <c r="AC668" s="179"/>
      <c r="AF668" s="179"/>
      <c r="AG668" s="179"/>
      <c r="AJ668" s="179"/>
      <c r="AK668" s="179"/>
      <c r="AN668" s="179"/>
      <c r="AO668" s="179"/>
      <c r="AR668" s="179"/>
      <c r="AS668" s="179"/>
      <c r="AV668" s="179"/>
      <c r="AW668" s="179"/>
      <c r="AZ668" s="179"/>
      <c r="BA668" s="179"/>
      <c r="BD668" s="179"/>
      <c r="BE668" s="179"/>
      <c r="BH668" s="179"/>
      <c r="BI668" s="179"/>
      <c r="BL668" s="179"/>
      <c r="BM668" s="179"/>
      <c r="BP668" s="179"/>
      <c r="BQ668" s="179"/>
      <c r="BT668" s="179"/>
      <c r="BU668" s="179"/>
      <c r="BX668" s="179"/>
      <c r="BY668" s="179"/>
      <c r="CB668" s="179"/>
      <c r="CC668" s="179"/>
      <c r="CF668" s="179"/>
      <c r="CG668" s="179"/>
      <c r="CJ668" s="179"/>
      <c r="CK668" s="179"/>
      <c r="CN668" s="179"/>
      <c r="CO668" s="179"/>
      <c r="CR668" s="179"/>
      <c r="CS668" s="179"/>
      <c r="CV668" s="179"/>
      <c r="CW668" s="179"/>
      <c r="CX668" s="156"/>
      <c r="CY668" s="156"/>
      <c r="CZ668" s="156"/>
      <c r="DA668" s="156"/>
      <c r="DB668" s="156"/>
      <c r="DC668" s="156"/>
      <c r="DD668" s="156"/>
    </row>
    <row r="669" spans="1:108" s="243" customFormat="1" x14ac:dyDescent="0.2">
      <c r="A669" s="179"/>
      <c r="B669" s="179"/>
      <c r="C669" s="179"/>
      <c r="D669" s="179"/>
      <c r="E669" s="242"/>
      <c r="F669" s="179"/>
      <c r="G669" s="179"/>
      <c r="H669" s="179"/>
      <c r="I669" s="179"/>
      <c r="J669" s="179"/>
      <c r="K669" s="179"/>
      <c r="L669" s="179"/>
      <c r="M669" s="179"/>
      <c r="N669" s="179"/>
      <c r="O669" s="179"/>
      <c r="P669" s="179"/>
      <c r="Q669" s="179"/>
      <c r="R669" s="179"/>
      <c r="S669" s="179"/>
      <c r="T669" s="179"/>
      <c r="U669" s="179"/>
      <c r="V669" s="179"/>
      <c r="W669" s="179"/>
      <c r="X669" s="179"/>
      <c r="Y669" s="179"/>
      <c r="Z669" s="179"/>
      <c r="AB669" s="179"/>
      <c r="AC669" s="179"/>
      <c r="AF669" s="179"/>
      <c r="AG669" s="179"/>
      <c r="AJ669" s="179"/>
      <c r="AK669" s="179"/>
      <c r="AN669" s="179"/>
      <c r="AO669" s="179"/>
      <c r="AR669" s="179"/>
      <c r="AS669" s="179"/>
      <c r="AV669" s="179"/>
      <c r="AW669" s="179"/>
      <c r="AZ669" s="179"/>
      <c r="BA669" s="179"/>
      <c r="BD669" s="179"/>
      <c r="BE669" s="179"/>
      <c r="BH669" s="179"/>
      <c r="BI669" s="179"/>
      <c r="BL669" s="179"/>
      <c r="BM669" s="179"/>
      <c r="BP669" s="179"/>
      <c r="BQ669" s="179"/>
      <c r="BT669" s="179"/>
      <c r="BU669" s="179"/>
      <c r="BX669" s="179"/>
      <c r="BY669" s="179"/>
      <c r="CB669" s="179"/>
      <c r="CC669" s="179"/>
      <c r="CF669" s="179"/>
      <c r="CG669" s="179"/>
      <c r="CJ669" s="179"/>
      <c r="CK669" s="179"/>
      <c r="CN669" s="179"/>
      <c r="CO669" s="179"/>
      <c r="CR669" s="179"/>
      <c r="CS669" s="179"/>
      <c r="CV669" s="179"/>
      <c r="CW669" s="179"/>
      <c r="CX669" s="156"/>
      <c r="CY669" s="156"/>
      <c r="CZ669" s="156"/>
      <c r="DA669" s="156"/>
      <c r="DB669" s="156"/>
      <c r="DC669" s="156"/>
      <c r="DD669" s="156"/>
    </row>
    <row r="670" spans="1:108" s="243" customFormat="1" x14ac:dyDescent="0.2">
      <c r="A670" s="179"/>
      <c r="B670" s="179"/>
      <c r="C670" s="179"/>
      <c r="D670" s="179"/>
      <c r="E670" s="242"/>
      <c r="F670" s="179"/>
      <c r="G670" s="179"/>
      <c r="H670" s="179"/>
      <c r="I670" s="179"/>
      <c r="J670" s="179"/>
      <c r="K670" s="179"/>
      <c r="L670" s="179"/>
      <c r="M670" s="179"/>
      <c r="N670" s="179"/>
      <c r="O670" s="179"/>
      <c r="P670" s="179"/>
      <c r="Q670" s="179"/>
      <c r="R670" s="179"/>
      <c r="S670" s="179"/>
      <c r="T670" s="179"/>
      <c r="U670" s="179"/>
      <c r="V670" s="179"/>
      <c r="W670" s="179"/>
      <c r="X670" s="179"/>
      <c r="Y670" s="179"/>
      <c r="Z670" s="179"/>
      <c r="AB670" s="179"/>
      <c r="AC670" s="179"/>
      <c r="AF670" s="179"/>
      <c r="AG670" s="179"/>
      <c r="AJ670" s="179"/>
      <c r="AK670" s="179"/>
      <c r="AN670" s="179"/>
      <c r="AO670" s="179"/>
      <c r="AR670" s="179"/>
      <c r="AS670" s="179"/>
      <c r="AV670" s="179"/>
      <c r="AW670" s="179"/>
      <c r="AZ670" s="179"/>
      <c r="BA670" s="179"/>
      <c r="BD670" s="179"/>
      <c r="BE670" s="179"/>
      <c r="BH670" s="179"/>
      <c r="BI670" s="179"/>
      <c r="BL670" s="179"/>
      <c r="BM670" s="179"/>
      <c r="BP670" s="179"/>
      <c r="BQ670" s="179"/>
      <c r="BT670" s="179"/>
      <c r="BU670" s="179"/>
      <c r="BX670" s="179"/>
      <c r="BY670" s="179"/>
      <c r="CB670" s="179"/>
      <c r="CC670" s="179"/>
      <c r="CF670" s="179"/>
      <c r="CG670" s="179"/>
      <c r="CJ670" s="179"/>
      <c r="CK670" s="179"/>
      <c r="CN670" s="179"/>
      <c r="CO670" s="179"/>
      <c r="CR670" s="179"/>
      <c r="CS670" s="179"/>
      <c r="CV670" s="179"/>
      <c r="CW670" s="179"/>
      <c r="CX670" s="156"/>
      <c r="CY670" s="156"/>
      <c r="CZ670" s="156"/>
      <c r="DA670" s="156"/>
      <c r="DB670" s="156"/>
      <c r="DC670" s="156"/>
      <c r="DD670" s="156"/>
    </row>
    <row r="671" spans="1:108" s="243" customFormat="1" x14ac:dyDescent="0.2">
      <c r="A671" s="179"/>
      <c r="B671" s="179"/>
      <c r="C671" s="179"/>
      <c r="D671" s="179"/>
      <c r="E671" s="242"/>
      <c r="F671" s="179"/>
      <c r="G671" s="179"/>
      <c r="H671" s="179"/>
      <c r="I671" s="179"/>
      <c r="J671" s="179"/>
      <c r="K671" s="179"/>
      <c r="L671" s="179"/>
      <c r="M671" s="179"/>
      <c r="N671" s="179"/>
      <c r="O671" s="179"/>
      <c r="P671" s="179"/>
      <c r="Q671" s="179"/>
      <c r="R671" s="179"/>
      <c r="S671" s="179"/>
      <c r="T671" s="179"/>
      <c r="U671" s="179"/>
      <c r="V671" s="179"/>
      <c r="W671" s="179"/>
      <c r="X671" s="179"/>
      <c r="Y671" s="179"/>
      <c r="Z671" s="179"/>
      <c r="AB671" s="179"/>
      <c r="AC671" s="179"/>
      <c r="AF671" s="179"/>
      <c r="AG671" s="179"/>
      <c r="AJ671" s="179"/>
      <c r="AK671" s="179"/>
      <c r="AN671" s="179"/>
      <c r="AO671" s="179"/>
      <c r="AR671" s="179"/>
      <c r="AS671" s="179"/>
      <c r="AV671" s="179"/>
      <c r="AW671" s="179"/>
      <c r="AZ671" s="179"/>
      <c r="BA671" s="179"/>
      <c r="BD671" s="179"/>
      <c r="BE671" s="179"/>
      <c r="BH671" s="179"/>
      <c r="BI671" s="179"/>
      <c r="BL671" s="179"/>
      <c r="BM671" s="179"/>
      <c r="BP671" s="179"/>
      <c r="BQ671" s="179"/>
      <c r="BT671" s="179"/>
      <c r="BU671" s="179"/>
      <c r="BX671" s="179"/>
      <c r="BY671" s="179"/>
      <c r="CB671" s="179"/>
      <c r="CC671" s="179"/>
      <c r="CF671" s="179"/>
      <c r="CG671" s="179"/>
      <c r="CJ671" s="179"/>
      <c r="CK671" s="179"/>
      <c r="CN671" s="179"/>
      <c r="CO671" s="179"/>
      <c r="CR671" s="179"/>
      <c r="CS671" s="179"/>
      <c r="CV671" s="179"/>
      <c r="CW671" s="179"/>
      <c r="CX671" s="156"/>
      <c r="CY671" s="156"/>
      <c r="CZ671" s="156"/>
      <c r="DA671" s="156"/>
      <c r="DB671" s="156"/>
      <c r="DC671" s="156"/>
      <c r="DD671" s="156"/>
    </row>
    <row r="672" spans="1:108" s="243" customFormat="1" x14ac:dyDescent="0.2">
      <c r="A672" s="179"/>
      <c r="B672" s="179"/>
      <c r="C672" s="179"/>
      <c r="D672" s="179"/>
      <c r="E672" s="242"/>
      <c r="F672" s="179"/>
      <c r="G672" s="179"/>
      <c r="H672" s="179"/>
      <c r="I672" s="179"/>
      <c r="J672" s="179"/>
      <c r="K672" s="179"/>
      <c r="L672" s="179"/>
      <c r="M672" s="179"/>
      <c r="N672" s="179"/>
      <c r="O672" s="179"/>
      <c r="P672" s="179"/>
      <c r="Q672" s="179"/>
      <c r="R672" s="179"/>
      <c r="S672" s="179"/>
      <c r="T672" s="179"/>
      <c r="U672" s="179"/>
      <c r="V672" s="179"/>
      <c r="W672" s="179"/>
      <c r="X672" s="179"/>
      <c r="Y672" s="179"/>
      <c r="Z672" s="179"/>
      <c r="AB672" s="179"/>
      <c r="AC672" s="179"/>
      <c r="AF672" s="179"/>
      <c r="AG672" s="179"/>
      <c r="AJ672" s="179"/>
      <c r="AK672" s="179"/>
      <c r="AN672" s="179"/>
      <c r="AO672" s="179"/>
      <c r="AR672" s="179"/>
      <c r="AS672" s="179"/>
      <c r="AV672" s="179"/>
      <c r="AW672" s="179"/>
      <c r="AZ672" s="179"/>
      <c r="BA672" s="179"/>
      <c r="BD672" s="179"/>
      <c r="BE672" s="179"/>
      <c r="BH672" s="179"/>
      <c r="BI672" s="179"/>
      <c r="BL672" s="179"/>
      <c r="BM672" s="179"/>
      <c r="BP672" s="179"/>
      <c r="BQ672" s="179"/>
      <c r="BT672" s="179"/>
      <c r="BU672" s="179"/>
      <c r="BX672" s="179"/>
      <c r="BY672" s="179"/>
      <c r="CB672" s="179"/>
      <c r="CC672" s="179"/>
      <c r="CF672" s="179"/>
      <c r="CG672" s="179"/>
      <c r="CJ672" s="179"/>
      <c r="CK672" s="179"/>
      <c r="CN672" s="179"/>
      <c r="CO672" s="179"/>
      <c r="CR672" s="179"/>
      <c r="CS672" s="179"/>
      <c r="CV672" s="179"/>
      <c r="CW672" s="179"/>
      <c r="CX672" s="156"/>
      <c r="CY672" s="156"/>
      <c r="CZ672" s="156"/>
      <c r="DA672" s="156"/>
      <c r="DB672" s="156"/>
      <c r="DC672" s="156"/>
      <c r="DD672" s="156"/>
    </row>
    <row r="673" spans="1:108" s="243" customFormat="1" x14ac:dyDescent="0.2">
      <c r="A673" s="179"/>
      <c r="B673" s="179"/>
      <c r="C673" s="179"/>
      <c r="D673" s="179"/>
      <c r="E673" s="242"/>
      <c r="F673" s="179"/>
      <c r="G673" s="179"/>
      <c r="H673" s="179"/>
      <c r="I673" s="179"/>
      <c r="J673" s="179"/>
      <c r="K673" s="179"/>
      <c r="L673" s="179"/>
      <c r="M673" s="179"/>
      <c r="N673" s="179"/>
      <c r="O673" s="179"/>
      <c r="P673" s="179"/>
      <c r="Q673" s="179"/>
      <c r="R673" s="179"/>
      <c r="S673" s="179"/>
      <c r="T673" s="179"/>
      <c r="U673" s="179"/>
      <c r="V673" s="179"/>
      <c r="W673" s="179"/>
      <c r="X673" s="179"/>
      <c r="Y673" s="179"/>
      <c r="Z673" s="179"/>
      <c r="AB673" s="179"/>
      <c r="AC673" s="179"/>
      <c r="AF673" s="179"/>
      <c r="AG673" s="179"/>
      <c r="AJ673" s="179"/>
      <c r="AK673" s="179"/>
      <c r="AN673" s="179"/>
      <c r="AO673" s="179"/>
      <c r="AR673" s="179"/>
      <c r="AS673" s="179"/>
      <c r="AV673" s="179"/>
      <c r="AW673" s="179"/>
      <c r="AZ673" s="179"/>
      <c r="BA673" s="179"/>
      <c r="BD673" s="179"/>
      <c r="BE673" s="179"/>
      <c r="BH673" s="179"/>
      <c r="BI673" s="179"/>
      <c r="BL673" s="179"/>
      <c r="BM673" s="179"/>
      <c r="BP673" s="179"/>
      <c r="BQ673" s="179"/>
      <c r="BT673" s="179"/>
      <c r="BU673" s="179"/>
      <c r="BX673" s="179"/>
      <c r="BY673" s="179"/>
      <c r="CB673" s="179"/>
      <c r="CC673" s="179"/>
      <c r="CF673" s="179"/>
      <c r="CG673" s="179"/>
      <c r="CJ673" s="179"/>
      <c r="CK673" s="179"/>
      <c r="CN673" s="179"/>
      <c r="CO673" s="179"/>
      <c r="CR673" s="179"/>
      <c r="CS673" s="179"/>
      <c r="CV673" s="179"/>
      <c r="CW673" s="179"/>
      <c r="CX673" s="156"/>
      <c r="CY673" s="156"/>
      <c r="CZ673" s="156"/>
      <c r="DA673" s="156"/>
      <c r="DB673" s="156"/>
      <c r="DC673" s="156"/>
      <c r="DD673" s="156"/>
    </row>
    <row r="674" spans="1:108" s="243" customFormat="1" x14ac:dyDescent="0.2">
      <c r="A674" s="179"/>
      <c r="B674" s="179"/>
      <c r="C674" s="179"/>
      <c r="D674" s="179"/>
      <c r="E674" s="242"/>
      <c r="F674" s="179"/>
      <c r="G674" s="179"/>
      <c r="H674" s="179"/>
      <c r="I674" s="179"/>
      <c r="J674" s="179"/>
      <c r="K674" s="179"/>
      <c r="L674" s="179"/>
      <c r="M674" s="179"/>
      <c r="N674" s="179"/>
      <c r="O674" s="179"/>
      <c r="P674" s="179"/>
      <c r="Q674" s="179"/>
      <c r="R674" s="179"/>
      <c r="S674" s="179"/>
      <c r="T674" s="179"/>
      <c r="U674" s="179"/>
      <c r="V674" s="179"/>
      <c r="W674" s="179"/>
      <c r="X674" s="179"/>
      <c r="Y674" s="179"/>
      <c r="Z674" s="179"/>
      <c r="AB674" s="179"/>
      <c r="AC674" s="179"/>
      <c r="AF674" s="179"/>
      <c r="AG674" s="179"/>
      <c r="AJ674" s="179"/>
      <c r="AK674" s="179"/>
      <c r="AN674" s="179"/>
      <c r="AO674" s="179"/>
      <c r="AR674" s="179"/>
      <c r="AS674" s="179"/>
      <c r="AV674" s="179"/>
      <c r="AW674" s="179"/>
      <c r="AZ674" s="179"/>
      <c r="BA674" s="179"/>
      <c r="BD674" s="179"/>
      <c r="BE674" s="179"/>
      <c r="BH674" s="179"/>
      <c r="BI674" s="179"/>
      <c r="BL674" s="179"/>
      <c r="BM674" s="179"/>
      <c r="BP674" s="179"/>
      <c r="BQ674" s="179"/>
      <c r="BT674" s="179"/>
      <c r="BU674" s="179"/>
      <c r="BX674" s="179"/>
      <c r="BY674" s="179"/>
      <c r="CB674" s="179"/>
      <c r="CC674" s="179"/>
      <c r="CF674" s="179"/>
      <c r="CG674" s="179"/>
      <c r="CJ674" s="179"/>
      <c r="CK674" s="179"/>
      <c r="CN674" s="179"/>
      <c r="CO674" s="179"/>
      <c r="CR674" s="179"/>
      <c r="CS674" s="179"/>
      <c r="CV674" s="179"/>
      <c r="CW674" s="179"/>
      <c r="CX674" s="156"/>
      <c r="CY674" s="156"/>
      <c r="CZ674" s="156"/>
      <c r="DA674" s="156"/>
      <c r="DB674" s="156"/>
      <c r="DC674" s="156"/>
      <c r="DD674" s="156"/>
    </row>
    <row r="675" spans="1:108" s="243" customFormat="1" x14ac:dyDescent="0.2">
      <c r="A675" s="179"/>
      <c r="B675" s="179"/>
      <c r="C675" s="179"/>
      <c r="D675" s="179"/>
      <c r="E675" s="242"/>
      <c r="F675" s="179"/>
      <c r="G675" s="179"/>
      <c r="H675" s="179"/>
      <c r="I675" s="179"/>
      <c r="J675" s="179"/>
      <c r="K675" s="179"/>
      <c r="L675" s="179"/>
      <c r="M675" s="179"/>
      <c r="N675" s="179"/>
      <c r="O675" s="179"/>
      <c r="P675" s="179"/>
      <c r="Q675" s="179"/>
      <c r="R675" s="179"/>
      <c r="S675" s="179"/>
      <c r="T675" s="179"/>
      <c r="U675" s="179"/>
      <c r="V675" s="179"/>
      <c r="W675" s="179"/>
      <c r="X675" s="179"/>
      <c r="Y675" s="179"/>
      <c r="Z675" s="179"/>
      <c r="AB675" s="179"/>
      <c r="AC675" s="179"/>
      <c r="AF675" s="179"/>
      <c r="AG675" s="179"/>
      <c r="AJ675" s="179"/>
      <c r="AK675" s="179"/>
      <c r="AN675" s="179"/>
      <c r="AO675" s="179"/>
      <c r="AR675" s="179"/>
      <c r="AS675" s="179"/>
      <c r="AV675" s="179"/>
      <c r="AW675" s="179"/>
      <c r="AZ675" s="179"/>
      <c r="BA675" s="179"/>
      <c r="BD675" s="179"/>
      <c r="BE675" s="179"/>
      <c r="BH675" s="179"/>
      <c r="BI675" s="179"/>
      <c r="BL675" s="179"/>
      <c r="BM675" s="179"/>
      <c r="BP675" s="179"/>
      <c r="BQ675" s="179"/>
      <c r="BT675" s="179"/>
      <c r="BU675" s="179"/>
      <c r="BX675" s="179"/>
      <c r="BY675" s="179"/>
      <c r="CB675" s="179"/>
      <c r="CC675" s="179"/>
      <c r="CF675" s="179"/>
      <c r="CG675" s="179"/>
      <c r="CJ675" s="179"/>
      <c r="CK675" s="179"/>
      <c r="CN675" s="179"/>
      <c r="CO675" s="179"/>
      <c r="CR675" s="179"/>
      <c r="CS675" s="179"/>
      <c r="CV675" s="179"/>
      <c r="CW675" s="179"/>
      <c r="CX675" s="156"/>
      <c r="CY675" s="156"/>
      <c r="CZ675" s="156"/>
      <c r="DA675" s="156"/>
      <c r="DB675" s="156"/>
      <c r="DC675" s="156"/>
      <c r="DD675" s="156"/>
    </row>
    <row r="676" spans="1:108" s="243" customFormat="1" x14ac:dyDescent="0.2">
      <c r="A676" s="179"/>
      <c r="B676" s="179"/>
      <c r="C676" s="179"/>
      <c r="D676" s="179"/>
      <c r="E676" s="242"/>
      <c r="F676" s="179"/>
      <c r="G676" s="179"/>
      <c r="H676" s="179"/>
      <c r="I676" s="179"/>
      <c r="J676" s="179"/>
      <c r="K676" s="179"/>
      <c r="L676" s="179"/>
      <c r="M676" s="179"/>
      <c r="N676" s="179"/>
      <c r="O676" s="179"/>
      <c r="P676" s="179"/>
      <c r="Q676" s="179"/>
      <c r="R676" s="179"/>
      <c r="S676" s="179"/>
      <c r="T676" s="179"/>
      <c r="U676" s="179"/>
      <c r="V676" s="179"/>
      <c r="W676" s="179"/>
      <c r="X676" s="179"/>
      <c r="Y676" s="179"/>
      <c r="Z676" s="179"/>
      <c r="AB676" s="179"/>
      <c r="AC676" s="179"/>
      <c r="AF676" s="179"/>
      <c r="AG676" s="179"/>
      <c r="AJ676" s="179"/>
      <c r="AK676" s="179"/>
      <c r="AN676" s="179"/>
      <c r="AO676" s="179"/>
      <c r="AR676" s="179"/>
      <c r="AS676" s="179"/>
      <c r="AV676" s="179"/>
      <c r="AW676" s="179"/>
      <c r="AZ676" s="179"/>
      <c r="BA676" s="179"/>
      <c r="BD676" s="179"/>
      <c r="BE676" s="179"/>
      <c r="BH676" s="179"/>
      <c r="BI676" s="179"/>
      <c r="BL676" s="179"/>
      <c r="BM676" s="179"/>
      <c r="BP676" s="179"/>
      <c r="BQ676" s="179"/>
      <c r="BT676" s="179"/>
      <c r="BU676" s="179"/>
      <c r="BX676" s="179"/>
      <c r="BY676" s="179"/>
      <c r="CB676" s="179"/>
      <c r="CC676" s="179"/>
      <c r="CF676" s="179"/>
      <c r="CG676" s="179"/>
      <c r="CJ676" s="179"/>
      <c r="CK676" s="179"/>
      <c r="CN676" s="179"/>
      <c r="CO676" s="179"/>
      <c r="CR676" s="179"/>
      <c r="CS676" s="179"/>
      <c r="CV676" s="179"/>
      <c r="CW676" s="179"/>
      <c r="CX676" s="156"/>
      <c r="CY676" s="156"/>
      <c r="CZ676" s="156"/>
      <c r="DA676" s="156"/>
      <c r="DB676" s="156"/>
      <c r="DC676" s="156"/>
      <c r="DD676" s="156"/>
    </row>
    <row r="677" spans="1:108" s="243" customFormat="1" x14ac:dyDescent="0.2">
      <c r="A677" s="179"/>
      <c r="B677" s="179"/>
      <c r="C677" s="179"/>
      <c r="D677" s="179"/>
      <c r="E677" s="242"/>
      <c r="F677" s="179"/>
      <c r="G677" s="179"/>
      <c r="H677" s="179"/>
      <c r="I677" s="179"/>
      <c r="J677" s="179"/>
      <c r="K677" s="179"/>
      <c r="L677" s="179"/>
      <c r="M677" s="179"/>
      <c r="N677" s="179"/>
      <c r="O677" s="179"/>
      <c r="P677" s="179"/>
      <c r="Q677" s="179"/>
      <c r="R677" s="179"/>
      <c r="S677" s="179"/>
      <c r="T677" s="179"/>
      <c r="U677" s="179"/>
      <c r="V677" s="179"/>
      <c r="W677" s="179"/>
      <c r="X677" s="179"/>
      <c r="Y677" s="179"/>
      <c r="Z677" s="179"/>
      <c r="AB677" s="179"/>
      <c r="AC677" s="179"/>
      <c r="AF677" s="179"/>
      <c r="AG677" s="179"/>
      <c r="AJ677" s="179"/>
      <c r="AK677" s="179"/>
      <c r="AN677" s="179"/>
      <c r="AO677" s="179"/>
      <c r="AR677" s="179"/>
      <c r="AS677" s="179"/>
      <c r="AV677" s="179"/>
      <c r="AW677" s="179"/>
      <c r="AZ677" s="179"/>
      <c r="BA677" s="179"/>
      <c r="BD677" s="179"/>
      <c r="BE677" s="179"/>
      <c r="BH677" s="179"/>
      <c r="BI677" s="179"/>
      <c r="BL677" s="179"/>
      <c r="BM677" s="179"/>
      <c r="BP677" s="179"/>
      <c r="BQ677" s="179"/>
      <c r="BT677" s="179"/>
      <c r="BU677" s="179"/>
      <c r="BX677" s="179"/>
      <c r="BY677" s="179"/>
      <c r="CB677" s="179"/>
      <c r="CC677" s="179"/>
      <c r="CF677" s="179"/>
      <c r="CG677" s="179"/>
      <c r="CJ677" s="179"/>
      <c r="CK677" s="179"/>
      <c r="CN677" s="179"/>
      <c r="CO677" s="179"/>
      <c r="CR677" s="179"/>
      <c r="CS677" s="179"/>
      <c r="CV677" s="179"/>
      <c r="CW677" s="179"/>
      <c r="CX677" s="156"/>
      <c r="CY677" s="156"/>
      <c r="CZ677" s="156"/>
      <c r="DA677" s="156"/>
      <c r="DB677" s="156"/>
      <c r="DC677" s="156"/>
      <c r="DD677" s="156"/>
    </row>
    <row r="678" spans="1:108" s="243" customFormat="1" x14ac:dyDescent="0.2">
      <c r="A678" s="179"/>
      <c r="B678" s="179"/>
      <c r="C678" s="179"/>
      <c r="D678" s="179"/>
      <c r="E678" s="242"/>
      <c r="F678" s="179"/>
      <c r="G678" s="179"/>
      <c r="H678" s="179"/>
      <c r="I678" s="179"/>
      <c r="J678" s="179"/>
      <c r="K678" s="179"/>
      <c r="L678" s="179"/>
      <c r="M678" s="179"/>
      <c r="N678" s="179"/>
      <c r="O678" s="179"/>
      <c r="P678" s="179"/>
      <c r="Q678" s="179"/>
      <c r="R678" s="179"/>
      <c r="S678" s="179"/>
      <c r="T678" s="179"/>
      <c r="U678" s="179"/>
      <c r="V678" s="179"/>
      <c r="W678" s="179"/>
      <c r="X678" s="179"/>
      <c r="Y678" s="179"/>
      <c r="Z678" s="179"/>
      <c r="AB678" s="179"/>
      <c r="AC678" s="179"/>
      <c r="AF678" s="179"/>
      <c r="AG678" s="179"/>
      <c r="AJ678" s="179"/>
      <c r="AK678" s="179"/>
      <c r="AN678" s="179"/>
      <c r="AO678" s="179"/>
      <c r="AR678" s="179"/>
      <c r="AS678" s="179"/>
      <c r="AV678" s="179"/>
      <c r="AW678" s="179"/>
      <c r="AZ678" s="179"/>
      <c r="BA678" s="179"/>
      <c r="BD678" s="179"/>
      <c r="BE678" s="179"/>
      <c r="BH678" s="179"/>
      <c r="BI678" s="179"/>
      <c r="BL678" s="179"/>
      <c r="BM678" s="179"/>
      <c r="BP678" s="179"/>
      <c r="BQ678" s="179"/>
      <c r="BT678" s="179"/>
      <c r="BU678" s="179"/>
      <c r="BX678" s="179"/>
      <c r="BY678" s="179"/>
      <c r="CB678" s="179"/>
      <c r="CC678" s="179"/>
      <c r="CF678" s="179"/>
      <c r="CG678" s="179"/>
      <c r="CJ678" s="179"/>
      <c r="CK678" s="179"/>
      <c r="CN678" s="179"/>
      <c r="CO678" s="179"/>
      <c r="CR678" s="179"/>
      <c r="CS678" s="179"/>
      <c r="CV678" s="179"/>
      <c r="CW678" s="179"/>
      <c r="CX678" s="156"/>
      <c r="CY678" s="156"/>
      <c r="CZ678" s="156"/>
      <c r="DA678" s="156"/>
      <c r="DB678" s="156"/>
      <c r="DC678" s="156"/>
      <c r="DD678" s="156"/>
    </row>
    <row r="679" spans="1:108" s="243" customFormat="1" x14ac:dyDescent="0.2">
      <c r="A679" s="179"/>
      <c r="B679" s="179"/>
      <c r="C679" s="179"/>
      <c r="D679" s="179"/>
      <c r="E679" s="242"/>
      <c r="F679" s="179"/>
      <c r="G679" s="179"/>
      <c r="H679" s="179"/>
      <c r="I679" s="179"/>
      <c r="J679" s="179"/>
      <c r="K679" s="179"/>
      <c r="L679" s="179"/>
      <c r="M679" s="179"/>
      <c r="N679" s="179"/>
      <c r="O679" s="179"/>
      <c r="P679" s="179"/>
      <c r="Q679" s="179"/>
      <c r="R679" s="179"/>
      <c r="S679" s="179"/>
      <c r="T679" s="179"/>
      <c r="U679" s="179"/>
      <c r="V679" s="179"/>
      <c r="W679" s="179"/>
      <c r="X679" s="179"/>
      <c r="Y679" s="179"/>
      <c r="Z679" s="179"/>
      <c r="AB679" s="179"/>
      <c r="AC679" s="179"/>
      <c r="AF679" s="179"/>
      <c r="AG679" s="179"/>
      <c r="AJ679" s="179"/>
      <c r="AK679" s="179"/>
      <c r="AN679" s="179"/>
      <c r="AO679" s="179"/>
      <c r="AR679" s="179"/>
      <c r="AS679" s="179"/>
      <c r="AV679" s="179"/>
      <c r="AW679" s="179"/>
      <c r="AZ679" s="179"/>
      <c r="BA679" s="179"/>
      <c r="BD679" s="179"/>
      <c r="BE679" s="179"/>
      <c r="BH679" s="179"/>
      <c r="BI679" s="179"/>
      <c r="BL679" s="179"/>
      <c r="BM679" s="179"/>
      <c r="BP679" s="179"/>
      <c r="BQ679" s="179"/>
      <c r="BT679" s="179"/>
      <c r="BU679" s="179"/>
      <c r="BX679" s="179"/>
      <c r="BY679" s="179"/>
      <c r="CB679" s="179"/>
      <c r="CC679" s="179"/>
      <c r="CF679" s="179"/>
      <c r="CG679" s="179"/>
      <c r="CJ679" s="179"/>
      <c r="CK679" s="179"/>
      <c r="CN679" s="179"/>
      <c r="CO679" s="179"/>
      <c r="CR679" s="179"/>
      <c r="CS679" s="179"/>
      <c r="CV679" s="179"/>
      <c r="CW679" s="179"/>
      <c r="CX679" s="156"/>
      <c r="CY679" s="156"/>
      <c r="CZ679" s="156"/>
      <c r="DA679" s="156"/>
      <c r="DB679" s="156"/>
      <c r="DC679" s="156"/>
      <c r="DD679" s="156"/>
    </row>
    <row r="680" spans="1:108" s="243" customFormat="1" x14ac:dyDescent="0.2">
      <c r="A680" s="179"/>
      <c r="B680" s="179"/>
      <c r="C680" s="179"/>
      <c r="D680" s="179"/>
      <c r="E680" s="242"/>
      <c r="F680" s="179"/>
      <c r="G680" s="179"/>
      <c r="H680" s="179"/>
      <c r="I680" s="179"/>
      <c r="J680" s="179"/>
      <c r="K680" s="179"/>
      <c r="L680" s="179"/>
      <c r="M680" s="179"/>
      <c r="N680" s="179"/>
      <c r="O680" s="179"/>
      <c r="P680" s="179"/>
      <c r="Q680" s="179"/>
      <c r="R680" s="179"/>
      <c r="S680" s="179"/>
      <c r="T680" s="179"/>
      <c r="U680" s="179"/>
      <c r="V680" s="179"/>
      <c r="W680" s="179"/>
      <c r="X680" s="179"/>
      <c r="Y680" s="179"/>
      <c r="Z680" s="179"/>
      <c r="AB680" s="179"/>
      <c r="AC680" s="179"/>
      <c r="AF680" s="179"/>
      <c r="AG680" s="179"/>
      <c r="AJ680" s="179"/>
      <c r="AK680" s="179"/>
      <c r="AN680" s="179"/>
      <c r="AO680" s="179"/>
      <c r="AR680" s="179"/>
      <c r="AS680" s="179"/>
      <c r="AV680" s="179"/>
      <c r="AW680" s="179"/>
      <c r="AZ680" s="179"/>
      <c r="BA680" s="179"/>
      <c r="BD680" s="179"/>
      <c r="BE680" s="179"/>
      <c r="BH680" s="179"/>
      <c r="BI680" s="179"/>
      <c r="BL680" s="179"/>
      <c r="BM680" s="179"/>
      <c r="BP680" s="179"/>
      <c r="BQ680" s="179"/>
      <c r="BT680" s="179"/>
      <c r="BU680" s="179"/>
      <c r="BX680" s="179"/>
      <c r="BY680" s="179"/>
      <c r="CB680" s="179"/>
      <c r="CC680" s="179"/>
      <c r="CF680" s="179"/>
      <c r="CG680" s="179"/>
      <c r="CJ680" s="179"/>
      <c r="CK680" s="179"/>
      <c r="CN680" s="179"/>
      <c r="CO680" s="179"/>
      <c r="CR680" s="179"/>
      <c r="CS680" s="179"/>
      <c r="CV680" s="179"/>
      <c r="CW680" s="179"/>
      <c r="CX680" s="156"/>
      <c r="CY680" s="156"/>
      <c r="CZ680" s="156"/>
      <c r="DA680" s="156"/>
      <c r="DB680" s="156"/>
      <c r="DC680" s="156"/>
      <c r="DD680" s="156"/>
    </row>
    <row r="681" spans="1:108" s="243" customFormat="1" x14ac:dyDescent="0.2">
      <c r="A681" s="179"/>
      <c r="B681" s="179"/>
      <c r="C681" s="179"/>
      <c r="D681" s="179"/>
      <c r="E681" s="242"/>
      <c r="F681" s="179"/>
      <c r="G681" s="179"/>
      <c r="H681" s="179"/>
      <c r="I681" s="179"/>
      <c r="J681" s="179"/>
      <c r="K681" s="179"/>
      <c r="L681" s="179"/>
      <c r="M681" s="179"/>
      <c r="N681" s="179"/>
      <c r="O681" s="179"/>
      <c r="P681" s="179"/>
      <c r="Q681" s="179"/>
      <c r="R681" s="179"/>
      <c r="S681" s="179"/>
      <c r="T681" s="179"/>
      <c r="U681" s="179"/>
      <c r="V681" s="179"/>
      <c r="W681" s="179"/>
      <c r="X681" s="179"/>
      <c r="Y681" s="179"/>
      <c r="Z681" s="179"/>
      <c r="AB681" s="179"/>
      <c r="AC681" s="179"/>
      <c r="AF681" s="179"/>
      <c r="AG681" s="179"/>
      <c r="AJ681" s="179"/>
      <c r="AK681" s="179"/>
      <c r="AN681" s="179"/>
      <c r="AO681" s="179"/>
      <c r="AR681" s="179"/>
      <c r="AS681" s="179"/>
      <c r="AV681" s="179"/>
      <c r="AW681" s="179"/>
      <c r="AZ681" s="179"/>
      <c r="BA681" s="179"/>
      <c r="BD681" s="179"/>
      <c r="BE681" s="179"/>
      <c r="BH681" s="179"/>
      <c r="BI681" s="179"/>
      <c r="BL681" s="179"/>
      <c r="BM681" s="179"/>
      <c r="BP681" s="179"/>
      <c r="BQ681" s="179"/>
      <c r="BT681" s="179"/>
      <c r="BU681" s="179"/>
      <c r="BX681" s="179"/>
      <c r="BY681" s="179"/>
      <c r="CB681" s="179"/>
      <c r="CC681" s="179"/>
      <c r="CF681" s="179"/>
      <c r="CG681" s="179"/>
      <c r="CJ681" s="179"/>
      <c r="CK681" s="179"/>
      <c r="CN681" s="179"/>
      <c r="CO681" s="179"/>
      <c r="CR681" s="179"/>
      <c r="CS681" s="179"/>
      <c r="CV681" s="179"/>
      <c r="CW681" s="179"/>
      <c r="CX681" s="156"/>
      <c r="CY681" s="156"/>
      <c r="CZ681" s="156"/>
      <c r="DA681" s="156"/>
      <c r="DB681" s="156"/>
      <c r="DC681" s="156"/>
      <c r="DD681" s="156"/>
    </row>
    <row r="682" spans="1:108" s="243" customFormat="1" x14ac:dyDescent="0.2">
      <c r="A682" s="179"/>
      <c r="B682" s="179"/>
      <c r="C682" s="179"/>
      <c r="D682" s="179"/>
      <c r="E682" s="242"/>
      <c r="F682" s="179"/>
      <c r="G682" s="179"/>
      <c r="H682" s="179"/>
      <c r="I682" s="179"/>
      <c r="J682" s="179"/>
      <c r="K682" s="179"/>
      <c r="L682" s="179"/>
      <c r="M682" s="179"/>
      <c r="N682" s="179"/>
      <c r="O682" s="179"/>
      <c r="P682" s="179"/>
      <c r="Q682" s="179"/>
      <c r="R682" s="179"/>
      <c r="S682" s="179"/>
      <c r="T682" s="179"/>
      <c r="U682" s="179"/>
      <c r="V682" s="179"/>
      <c r="W682" s="179"/>
      <c r="X682" s="179"/>
      <c r="Y682" s="179"/>
      <c r="Z682" s="179"/>
      <c r="AB682" s="179"/>
      <c r="AC682" s="179"/>
      <c r="AF682" s="179"/>
      <c r="AG682" s="179"/>
      <c r="AJ682" s="179"/>
      <c r="AK682" s="179"/>
      <c r="AN682" s="179"/>
      <c r="AO682" s="179"/>
      <c r="AR682" s="179"/>
      <c r="AS682" s="179"/>
      <c r="AV682" s="179"/>
      <c r="AW682" s="179"/>
      <c r="AZ682" s="179"/>
      <c r="BA682" s="179"/>
      <c r="BD682" s="179"/>
      <c r="BE682" s="179"/>
      <c r="BH682" s="179"/>
      <c r="BI682" s="179"/>
      <c r="BL682" s="179"/>
      <c r="BM682" s="179"/>
      <c r="BP682" s="179"/>
      <c r="BQ682" s="179"/>
      <c r="BT682" s="179"/>
      <c r="BU682" s="179"/>
      <c r="BX682" s="179"/>
      <c r="BY682" s="179"/>
      <c r="CB682" s="179"/>
      <c r="CC682" s="179"/>
      <c r="CF682" s="179"/>
      <c r="CG682" s="179"/>
      <c r="CJ682" s="179"/>
      <c r="CK682" s="179"/>
      <c r="CN682" s="179"/>
      <c r="CO682" s="179"/>
      <c r="CR682" s="179"/>
      <c r="CS682" s="179"/>
      <c r="CV682" s="179"/>
      <c r="CW682" s="179"/>
      <c r="CX682" s="156"/>
      <c r="CY682" s="156"/>
      <c r="CZ682" s="156"/>
      <c r="DA682" s="156"/>
      <c r="DB682" s="156"/>
      <c r="DC682" s="156"/>
      <c r="DD682" s="156"/>
    </row>
    <row r="683" spans="1:108" s="243" customFormat="1" x14ac:dyDescent="0.2">
      <c r="A683" s="179"/>
      <c r="B683" s="179"/>
      <c r="C683" s="179"/>
      <c r="D683" s="179"/>
      <c r="E683" s="242"/>
      <c r="F683" s="179"/>
      <c r="G683" s="179"/>
      <c r="H683" s="179"/>
      <c r="I683" s="179"/>
      <c r="J683" s="179"/>
      <c r="K683" s="179"/>
      <c r="L683" s="179"/>
      <c r="M683" s="179"/>
      <c r="N683" s="179"/>
      <c r="O683" s="179"/>
      <c r="P683" s="179"/>
      <c r="Q683" s="179"/>
      <c r="R683" s="179"/>
      <c r="S683" s="179"/>
      <c r="T683" s="179"/>
      <c r="U683" s="179"/>
      <c r="V683" s="179"/>
      <c r="W683" s="179"/>
      <c r="X683" s="179"/>
      <c r="Y683" s="179"/>
      <c r="Z683" s="179"/>
      <c r="AB683" s="179"/>
      <c r="AC683" s="179"/>
      <c r="AF683" s="179"/>
      <c r="AG683" s="179"/>
      <c r="AJ683" s="179"/>
      <c r="AK683" s="179"/>
      <c r="AN683" s="179"/>
      <c r="AO683" s="179"/>
      <c r="AR683" s="179"/>
      <c r="AS683" s="179"/>
      <c r="AV683" s="179"/>
      <c r="AW683" s="179"/>
      <c r="AZ683" s="179"/>
      <c r="BA683" s="179"/>
      <c r="BD683" s="179"/>
      <c r="BE683" s="179"/>
      <c r="BH683" s="179"/>
      <c r="BI683" s="179"/>
      <c r="BL683" s="179"/>
      <c r="BM683" s="179"/>
      <c r="BP683" s="179"/>
      <c r="BQ683" s="179"/>
      <c r="BT683" s="179"/>
      <c r="BU683" s="179"/>
      <c r="BX683" s="179"/>
      <c r="BY683" s="179"/>
      <c r="CB683" s="179"/>
      <c r="CC683" s="179"/>
      <c r="CF683" s="179"/>
      <c r="CG683" s="179"/>
      <c r="CJ683" s="179"/>
      <c r="CK683" s="179"/>
      <c r="CN683" s="179"/>
      <c r="CO683" s="179"/>
      <c r="CR683" s="179"/>
      <c r="CS683" s="179"/>
      <c r="CV683" s="179"/>
      <c r="CW683" s="179"/>
      <c r="CX683" s="156"/>
      <c r="CY683" s="156"/>
      <c r="CZ683" s="156"/>
      <c r="DA683" s="156"/>
      <c r="DB683" s="156"/>
      <c r="DC683" s="156"/>
      <c r="DD683" s="156"/>
    </row>
    <row r="684" spans="1:108" s="243" customFormat="1" x14ac:dyDescent="0.2">
      <c r="A684" s="179"/>
      <c r="B684" s="179"/>
      <c r="C684" s="179"/>
      <c r="D684" s="179"/>
      <c r="E684" s="242"/>
      <c r="F684" s="179"/>
      <c r="G684" s="179"/>
      <c r="H684" s="179"/>
      <c r="I684" s="179"/>
      <c r="J684" s="179"/>
      <c r="K684" s="179"/>
      <c r="L684" s="179"/>
      <c r="M684" s="179"/>
      <c r="N684" s="179"/>
      <c r="O684" s="179"/>
      <c r="P684" s="179"/>
      <c r="Q684" s="179"/>
      <c r="R684" s="179"/>
      <c r="S684" s="179"/>
      <c r="T684" s="179"/>
      <c r="U684" s="179"/>
      <c r="V684" s="179"/>
      <c r="W684" s="179"/>
      <c r="X684" s="179"/>
      <c r="Y684" s="179"/>
      <c r="Z684" s="179"/>
      <c r="AB684" s="179"/>
      <c r="AC684" s="179"/>
      <c r="AF684" s="179"/>
      <c r="AG684" s="179"/>
      <c r="AJ684" s="179"/>
      <c r="AK684" s="179"/>
      <c r="AN684" s="179"/>
      <c r="AO684" s="179"/>
      <c r="AR684" s="179"/>
      <c r="AS684" s="179"/>
      <c r="AV684" s="179"/>
      <c r="AW684" s="179"/>
      <c r="AZ684" s="179"/>
      <c r="BA684" s="179"/>
      <c r="BD684" s="179"/>
      <c r="BE684" s="179"/>
      <c r="BH684" s="179"/>
      <c r="BI684" s="179"/>
      <c r="BL684" s="179"/>
      <c r="BM684" s="179"/>
      <c r="BP684" s="179"/>
      <c r="BQ684" s="179"/>
      <c r="BT684" s="179"/>
      <c r="BU684" s="179"/>
      <c r="BX684" s="179"/>
      <c r="BY684" s="179"/>
      <c r="CB684" s="179"/>
      <c r="CC684" s="179"/>
      <c r="CF684" s="179"/>
      <c r="CG684" s="179"/>
      <c r="CJ684" s="179"/>
      <c r="CK684" s="179"/>
      <c r="CN684" s="179"/>
      <c r="CO684" s="179"/>
      <c r="CR684" s="179"/>
      <c r="CS684" s="179"/>
      <c r="CV684" s="179"/>
      <c r="CW684" s="179"/>
      <c r="CX684" s="156"/>
      <c r="CY684" s="156"/>
      <c r="CZ684" s="156"/>
      <c r="DA684" s="156"/>
      <c r="DB684" s="156"/>
      <c r="DC684" s="156"/>
      <c r="DD684" s="156"/>
    </row>
    <row r="685" spans="1:108" s="243" customFormat="1" x14ac:dyDescent="0.2">
      <c r="A685" s="179"/>
      <c r="B685" s="179"/>
      <c r="C685" s="179"/>
      <c r="D685" s="179"/>
      <c r="E685" s="242"/>
      <c r="F685" s="179"/>
      <c r="G685" s="179"/>
      <c r="H685" s="179"/>
      <c r="I685" s="179"/>
      <c r="J685" s="179"/>
      <c r="K685" s="179"/>
      <c r="L685" s="179"/>
      <c r="M685" s="179"/>
      <c r="N685" s="179"/>
      <c r="O685" s="179"/>
      <c r="P685" s="179"/>
      <c r="Q685" s="179"/>
      <c r="R685" s="179"/>
      <c r="S685" s="179"/>
      <c r="T685" s="179"/>
      <c r="U685" s="179"/>
      <c r="V685" s="179"/>
      <c r="W685" s="179"/>
      <c r="X685" s="179"/>
      <c r="Y685" s="179"/>
      <c r="Z685" s="179"/>
      <c r="AB685" s="179"/>
      <c r="AC685" s="179"/>
      <c r="AF685" s="179"/>
      <c r="AG685" s="179"/>
      <c r="AJ685" s="179"/>
      <c r="AK685" s="179"/>
      <c r="AN685" s="179"/>
      <c r="AO685" s="179"/>
      <c r="AR685" s="179"/>
      <c r="AS685" s="179"/>
      <c r="AV685" s="179"/>
      <c r="AW685" s="179"/>
      <c r="AZ685" s="179"/>
      <c r="BA685" s="179"/>
      <c r="BD685" s="179"/>
      <c r="BE685" s="179"/>
      <c r="BH685" s="179"/>
      <c r="BI685" s="179"/>
      <c r="BL685" s="179"/>
      <c r="BM685" s="179"/>
      <c r="BP685" s="179"/>
      <c r="BQ685" s="179"/>
      <c r="BT685" s="179"/>
      <c r="BU685" s="179"/>
      <c r="BX685" s="179"/>
      <c r="BY685" s="179"/>
      <c r="CB685" s="179"/>
      <c r="CC685" s="179"/>
      <c r="CF685" s="179"/>
      <c r="CG685" s="179"/>
      <c r="CJ685" s="179"/>
      <c r="CK685" s="179"/>
      <c r="CN685" s="179"/>
      <c r="CO685" s="179"/>
      <c r="CR685" s="179"/>
      <c r="CS685" s="179"/>
      <c r="CV685" s="179"/>
      <c r="CW685" s="179"/>
      <c r="CX685" s="156"/>
      <c r="CY685" s="156"/>
      <c r="CZ685" s="156"/>
      <c r="DA685" s="156"/>
      <c r="DB685" s="156"/>
      <c r="DC685" s="156"/>
      <c r="DD685" s="156"/>
    </row>
    <row r="686" spans="1:108" s="243" customFormat="1" x14ac:dyDescent="0.2">
      <c r="A686" s="179"/>
      <c r="B686" s="179"/>
      <c r="C686" s="179"/>
      <c r="D686" s="179"/>
      <c r="E686" s="242"/>
      <c r="F686" s="179"/>
      <c r="G686" s="179"/>
      <c r="H686" s="179"/>
      <c r="I686" s="179"/>
      <c r="J686" s="179"/>
      <c r="K686" s="179"/>
      <c r="L686" s="179"/>
      <c r="M686" s="179"/>
      <c r="N686" s="179"/>
      <c r="O686" s="179"/>
      <c r="P686" s="179"/>
      <c r="Q686" s="179"/>
      <c r="R686" s="179"/>
      <c r="S686" s="179"/>
      <c r="T686" s="179"/>
      <c r="U686" s="179"/>
      <c r="V686" s="179"/>
      <c r="W686" s="179"/>
      <c r="X686" s="179"/>
      <c r="Y686" s="179"/>
      <c r="Z686" s="179"/>
      <c r="AB686" s="179"/>
      <c r="AC686" s="179"/>
      <c r="AF686" s="179"/>
      <c r="AG686" s="179"/>
      <c r="AJ686" s="179"/>
      <c r="AK686" s="179"/>
      <c r="AN686" s="179"/>
      <c r="AO686" s="179"/>
      <c r="AR686" s="179"/>
      <c r="AS686" s="179"/>
      <c r="AV686" s="179"/>
      <c r="AW686" s="179"/>
      <c r="AZ686" s="179"/>
      <c r="BA686" s="179"/>
      <c r="BD686" s="179"/>
      <c r="BE686" s="179"/>
      <c r="BH686" s="179"/>
      <c r="BI686" s="179"/>
      <c r="BL686" s="179"/>
      <c r="BM686" s="179"/>
      <c r="BP686" s="179"/>
      <c r="BQ686" s="179"/>
      <c r="BT686" s="179"/>
      <c r="BU686" s="179"/>
      <c r="BX686" s="179"/>
      <c r="BY686" s="179"/>
      <c r="CB686" s="179"/>
      <c r="CC686" s="179"/>
      <c r="CF686" s="179"/>
      <c r="CG686" s="179"/>
      <c r="CJ686" s="179"/>
      <c r="CK686" s="179"/>
      <c r="CN686" s="179"/>
      <c r="CO686" s="179"/>
      <c r="CR686" s="179"/>
      <c r="CS686" s="179"/>
      <c r="CV686" s="179"/>
      <c r="CW686" s="179"/>
      <c r="CX686" s="156"/>
      <c r="CY686" s="156"/>
      <c r="CZ686" s="156"/>
      <c r="DA686" s="156"/>
      <c r="DB686" s="156"/>
      <c r="DC686" s="156"/>
      <c r="DD686" s="156"/>
    </row>
    <row r="687" spans="1:108" s="243" customFormat="1" x14ac:dyDescent="0.2">
      <c r="A687" s="179"/>
      <c r="B687" s="179"/>
      <c r="C687" s="179"/>
      <c r="D687" s="179"/>
      <c r="E687" s="242"/>
      <c r="F687" s="179"/>
      <c r="G687" s="179"/>
      <c r="H687" s="179"/>
      <c r="I687" s="179"/>
      <c r="J687" s="179"/>
      <c r="K687" s="179"/>
      <c r="L687" s="179"/>
      <c r="M687" s="179"/>
      <c r="N687" s="179"/>
      <c r="O687" s="179"/>
      <c r="P687" s="179"/>
      <c r="Q687" s="179"/>
      <c r="R687" s="179"/>
      <c r="S687" s="179"/>
      <c r="T687" s="179"/>
      <c r="U687" s="179"/>
      <c r="V687" s="179"/>
      <c r="W687" s="179"/>
      <c r="X687" s="179"/>
      <c r="Y687" s="179"/>
      <c r="Z687" s="179"/>
      <c r="AB687" s="179"/>
      <c r="AC687" s="179"/>
      <c r="AF687" s="179"/>
      <c r="AG687" s="179"/>
      <c r="AJ687" s="179"/>
      <c r="AK687" s="179"/>
      <c r="AN687" s="179"/>
      <c r="AO687" s="179"/>
      <c r="AR687" s="179"/>
      <c r="AS687" s="179"/>
      <c r="AV687" s="179"/>
      <c r="AW687" s="179"/>
      <c r="AZ687" s="179"/>
      <c r="BA687" s="179"/>
      <c r="BD687" s="179"/>
      <c r="BE687" s="179"/>
      <c r="BH687" s="179"/>
      <c r="BI687" s="179"/>
      <c r="BL687" s="179"/>
      <c r="BM687" s="179"/>
      <c r="BP687" s="179"/>
      <c r="BQ687" s="179"/>
      <c r="BT687" s="179"/>
      <c r="BU687" s="179"/>
      <c r="BX687" s="179"/>
      <c r="BY687" s="179"/>
      <c r="CB687" s="179"/>
      <c r="CC687" s="179"/>
      <c r="CF687" s="179"/>
      <c r="CG687" s="179"/>
      <c r="CJ687" s="179"/>
      <c r="CK687" s="179"/>
      <c r="CN687" s="179"/>
      <c r="CO687" s="179"/>
      <c r="CR687" s="179"/>
      <c r="CS687" s="179"/>
      <c r="CV687" s="179"/>
      <c r="CW687" s="179"/>
      <c r="CX687" s="156"/>
      <c r="CY687" s="156"/>
      <c r="CZ687" s="156"/>
      <c r="DA687" s="156"/>
      <c r="DB687" s="156"/>
      <c r="DC687" s="156"/>
      <c r="DD687" s="156"/>
    </row>
    <row r="688" spans="1:108" s="243" customFormat="1" x14ac:dyDescent="0.2">
      <c r="A688" s="179"/>
      <c r="B688" s="179"/>
      <c r="C688" s="179"/>
      <c r="D688" s="179"/>
      <c r="E688" s="242"/>
      <c r="F688" s="179"/>
      <c r="G688" s="179"/>
      <c r="H688" s="179"/>
      <c r="I688" s="179"/>
      <c r="J688" s="179"/>
      <c r="K688" s="179"/>
      <c r="L688" s="179"/>
      <c r="M688" s="179"/>
      <c r="N688" s="179"/>
      <c r="O688" s="179"/>
      <c r="P688" s="179"/>
      <c r="Q688" s="179"/>
      <c r="R688" s="179"/>
      <c r="S688" s="179"/>
      <c r="T688" s="179"/>
      <c r="U688" s="179"/>
      <c r="V688" s="179"/>
      <c r="W688" s="179"/>
      <c r="X688" s="179"/>
      <c r="Y688" s="179"/>
      <c r="Z688" s="179"/>
      <c r="AB688" s="179"/>
      <c r="AC688" s="179"/>
      <c r="AF688" s="179"/>
      <c r="AG688" s="179"/>
      <c r="AJ688" s="179"/>
      <c r="AK688" s="179"/>
      <c r="AN688" s="179"/>
      <c r="AO688" s="179"/>
      <c r="AR688" s="179"/>
      <c r="AS688" s="179"/>
      <c r="AV688" s="179"/>
      <c r="AW688" s="179"/>
      <c r="AZ688" s="179"/>
      <c r="BA688" s="179"/>
      <c r="BD688" s="179"/>
      <c r="BE688" s="179"/>
      <c r="BH688" s="179"/>
      <c r="BI688" s="179"/>
      <c r="BL688" s="179"/>
      <c r="BM688" s="179"/>
      <c r="BP688" s="179"/>
      <c r="BQ688" s="179"/>
      <c r="BT688" s="179"/>
      <c r="BU688" s="179"/>
      <c r="BX688" s="179"/>
      <c r="BY688" s="179"/>
      <c r="CB688" s="179"/>
      <c r="CC688" s="179"/>
      <c r="CF688" s="179"/>
      <c r="CG688" s="179"/>
      <c r="CJ688" s="179"/>
      <c r="CK688" s="179"/>
      <c r="CN688" s="179"/>
      <c r="CO688" s="179"/>
      <c r="CR688" s="179"/>
      <c r="CS688" s="179"/>
      <c r="CV688" s="179"/>
      <c r="CW688" s="179"/>
      <c r="CX688" s="156"/>
      <c r="CY688" s="156"/>
      <c r="CZ688" s="156"/>
      <c r="DA688" s="156"/>
      <c r="DB688" s="156"/>
      <c r="DC688" s="156"/>
      <c r="DD688" s="156"/>
    </row>
    <row r="689" spans="1:108" s="243" customFormat="1" x14ac:dyDescent="0.2">
      <c r="A689" s="179"/>
      <c r="B689" s="179"/>
      <c r="C689" s="179"/>
      <c r="D689" s="179"/>
      <c r="E689" s="242"/>
      <c r="F689" s="179"/>
      <c r="G689" s="179"/>
      <c r="H689" s="179"/>
      <c r="I689" s="179"/>
      <c r="J689" s="179"/>
      <c r="K689" s="179"/>
      <c r="L689" s="179"/>
      <c r="M689" s="179"/>
      <c r="N689" s="179"/>
      <c r="O689" s="179"/>
      <c r="P689" s="179"/>
      <c r="Q689" s="179"/>
      <c r="R689" s="179"/>
      <c r="S689" s="179"/>
      <c r="T689" s="179"/>
      <c r="U689" s="179"/>
      <c r="V689" s="179"/>
      <c r="W689" s="179"/>
      <c r="X689" s="179"/>
      <c r="Y689" s="179"/>
      <c r="Z689" s="179"/>
      <c r="AB689" s="179"/>
      <c r="AC689" s="179"/>
      <c r="AF689" s="179"/>
      <c r="AG689" s="179"/>
      <c r="AJ689" s="179"/>
      <c r="AK689" s="179"/>
      <c r="AN689" s="179"/>
      <c r="AO689" s="179"/>
      <c r="AR689" s="179"/>
      <c r="AS689" s="179"/>
      <c r="AV689" s="179"/>
      <c r="AW689" s="179"/>
      <c r="AZ689" s="179"/>
      <c r="BA689" s="179"/>
      <c r="BD689" s="179"/>
      <c r="BE689" s="179"/>
      <c r="BH689" s="179"/>
      <c r="BI689" s="179"/>
      <c r="BL689" s="179"/>
      <c r="BM689" s="179"/>
      <c r="BP689" s="179"/>
      <c r="BQ689" s="179"/>
      <c r="BT689" s="179"/>
      <c r="BU689" s="179"/>
      <c r="BX689" s="179"/>
      <c r="BY689" s="179"/>
      <c r="CB689" s="179"/>
      <c r="CC689" s="179"/>
      <c r="CF689" s="179"/>
      <c r="CG689" s="179"/>
      <c r="CJ689" s="179"/>
      <c r="CK689" s="179"/>
      <c r="CN689" s="179"/>
      <c r="CO689" s="179"/>
      <c r="CR689" s="179"/>
      <c r="CS689" s="179"/>
      <c r="CV689" s="179"/>
      <c r="CW689" s="179"/>
      <c r="CX689" s="156"/>
      <c r="CY689" s="156"/>
      <c r="CZ689" s="156"/>
      <c r="DA689" s="156"/>
      <c r="DB689" s="156"/>
      <c r="DC689" s="156"/>
      <c r="DD689" s="156"/>
    </row>
    <row r="690" spans="1:108" s="243" customFormat="1" x14ac:dyDescent="0.2">
      <c r="A690" s="179"/>
      <c r="B690" s="179"/>
      <c r="C690" s="179"/>
      <c r="D690" s="179"/>
      <c r="E690" s="242"/>
      <c r="F690" s="179"/>
      <c r="G690" s="179"/>
      <c r="H690" s="179"/>
      <c r="I690" s="179"/>
      <c r="J690" s="179"/>
      <c r="K690" s="179"/>
      <c r="L690" s="179"/>
      <c r="M690" s="179"/>
      <c r="N690" s="179"/>
      <c r="O690" s="179"/>
      <c r="P690" s="179"/>
      <c r="Q690" s="179"/>
      <c r="R690" s="179"/>
      <c r="S690" s="179"/>
      <c r="T690" s="179"/>
      <c r="U690" s="179"/>
      <c r="V690" s="179"/>
      <c r="W690" s="179"/>
      <c r="X690" s="179"/>
      <c r="Y690" s="179"/>
      <c r="Z690" s="179"/>
      <c r="AB690" s="179"/>
      <c r="AC690" s="179"/>
      <c r="AF690" s="179"/>
      <c r="AG690" s="179"/>
      <c r="AJ690" s="179"/>
      <c r="AK690" s="179"/>
      <c r="AN690" s="179"/>
      <c r="AO690" s="179"/>
      <c r="AR690" s="179"/>
      <c r="AS690" s="179"/>
      <c r="AV690" s="179"/>
      <c r="AW690" s="179"/>
      <c r="AZ690" s="179"/>
      <c r="BA690" s="179"/>
      <c r="BD690" s="179"/>
      <c r="BE690" s="179"/>
      <c r="BH690" s="179"/>
      <c r="BI690" s="179"/>
      <c r="BL690" s="179"/>
      <c r="BM690" s="179"/>
      <c r="BP690" s="179"/>
      <c r="BQ690" s="179"/>
      <c r="BT690" s="179"/>
      <c r="BU690" s="179"/>
      <c r="BX690" s="179"/>
      <c r="BY690" s="179"/>
      <c r="CB690" s="179"/>
      <c r="CC690" s="179"/>
      <c r="CF690" s="179"/>
      <c r="CG690" s="179"/>
      <c r="CJ690" s="179"/>
      <c r="CK690" s="179"/>
      <c r="CN690" s="179"/>
      <c r="CO690" s="179"/>
      <c r="CR690" s="179"/>
      <c r="CS690" s="179"/>
      <c r="CV690" s="179"/>
      <c r="CW690" s="179"/>
      <c r="CX690" s="156"/>
      <c r="CY690" s="156"/>
      <c r="CZ690" s="156"/>
      <c r="DA690" s="156"/>
      <c r="DB690" s="156"/>
      <c r="DC690" s="156"/>
      <c r="DD690" s="156"/>
    </row>
    <row r="691" spans="1:108" s="243" customFormat="1" x14ac:dyDescent="0.2">
      <c r="A691" s="179"/>
      <c r="B691" s="179"/>
      <c r="C691" s="179"/>
      <c r="D691" s="179"/>
      <c r="E691" s="242"/>
      <c r="F691" s="179"/>
      <c r="G691" s="179"/>
      <c r="H691" s="179"/>
      <c r="I691" s="179"/>
      <c r="J691" s="179"/>
      <c r="K691" s="179"/>
      <c r="L691" s="179"/>
      <c r="M691" s="179"/>
      <c r="N691" s="179"/>
      <c r="O691" s="179"/>
      <c r="P691" s="179"/>
      <c r="Q691" s="179"/>
      <c r="R691" s="179"/>
      <c r="S691" s="179"/>
      <c r="T691" s="179"/>
      <c r="U691" s="179"/>
      <c r="V691" s="179"/>
      <c r="W691" s="179"/>
      <c r="X691" s="179"/>
      <c r="Y691" s="179"/>
      <c r="Z691" s="179"/>
      <c r="AB691" s="179"/>
      <c r="AC691" s="179"/>
      <c r="AF691" s="179"/>
      <c r="AG691" s="179"/>
      <c r="AJ691" s="179"/>
      <c r="AK691" s="179"/>
      <c r="AN691" s="179"/>
      <c r="AO691" s="179"/>
      <c r="AR691" s="179"/>
      <c r="AS691" s="179"/>
      <c r="AV691" s="179"/>
      <c r="AW691" s="179"/>
      <c r="AZ691" s="179"/>
      <c r="BA691" s="179"/>
      <c r="BD691" s="179"/>
      <c r="BE691" s="179"/>
      <c r="BH691" s="179"/>
      <c r="BI691" s="179"/>
      <c r="BL691" s="179"/>
      <c r="BM691" s="179"/>
      <c r="BP691" s="179"/>
      <c r="BQ691" s="179"/>
      <c r="BT691" s="179"/>
      <c r="BU691" s="179"/>
      <c r="BX691" s="179"/>
      <c r="BY691" s="179"/>
      <c r="CB691" s="179"/>
      <c r="CC691" s="179"/>
      <c r="CF691" s="179"/>
      <c r="CG691" s="179"/>
      <c r="CJ691" s="179"/>
      <c r="CK691" s="179"/>
      <c r="CN691" s="179"/>
      <c r="CO691" s="179"/>
      <c r="CR691" s="179"/>
      <c r="CS691" s="179"/>
      <c r="CV691" s="179"/>
      <c r="CW691" s="179"/>
      <c r="CX691" s="156"/>
      <c r="CY691" s="156"/>
      <c r="CZ691" s="156"/>
      <c r="DA691" s="156"/>
      <c r="DB691" s="156"/>
      <c r="DC691" s="156"/>
      <c r="DD691" s="156"/>
    </row>
    <row r="692" spans="1:108" s="243" customFormat="1" x14ac:dyDescent="0.2">
      <c r="A692" s="179"/>
      <c r="B692" s="179"/>
      <c r="C692" s="179"/>
      <c r="D692" s="179"/>
      <c r="E692" s="242"/>
      <c r="F692" s="179"/>
      <c r="G692" s="179"/>
      <c r="H692" s="179"/>
      <c r="I692" s="179"/>
      <c r="J692" s="179"/>
      <c r="K692" s="179"/>
      <c r="L692" s="179"/>
      <c r="M692" s="179"/>
      <c r="N692" s="179"/>
      <c r="O692" s="179"/>
      <c r="P692" s="179"/>
      <c r="Q692" s="179"/>
      <c r="R692" s="179"/>
      <c r="S692" s="179"/>
      <c r="T692" s="179"/>
      <c r="U692" s="179"/>
      <c r="V692" s="179"/>
      <c r="W692" s="179"/>
      <c r="X692" s="179"/>
      <c r="Y692" s="179"/>
      <c r="Z692" s="179"/>
      <c r="AB692" s="179"/>
      <c r="AC692" s="179"/>
      <c r="AF692" s="179"/>
      <c r="AG692" s="179"/>
      <c r="AJ692" s="179"/>
      <c r="AK692" s="179"/>
      <c r="AN692" s="179"/>
      <c r="AO692" s="179"/>
      <c r="AR692" s="179"/>
      <c r="AS692" s="179"/>
      <c r="AV692" s="179"/>
      <c r="AW692" s="179"/>
      <c r="AZ692" s="179"/>
      <c r="BA692" s="179"/>
      <c r="BD692" s="179"/>
      <c r="BE692" s="179"/>
      <c r="BH692" s="179"/>
      <c r="BI692" s="179"/>
      <c r="BL692" s="179"/>
      <c r="BM692" s="179"/>
      <c r="BP692" s="179"/>
      <c r="BQ692" s="179"/>
      <c r="BT692" s="179"/>
      <c r="BU692" s="179"/>
      <c r="BX692" s="179"/>
      <c r="BY692" s="179"/>
      <c r="CB692" s="179"/>
      <c r="CC692" s="179"/>
      <c r="CF692" s="179"/>
      <c r="CG692" s="179"/>
      <c r="CJ692" s="179"/>
      <c r="CK692" s="179"/>
      <c r="CN692" s="179"/>
      <c r="CO692" s="179"/>
      <c r="CR692" s="179"/>
      <c r="CS692" s="179"/>
      <c r="CV692" s="179"/>
      <c r="CW692" s="179"/>
      <c r="CX692" s="156"/>
      <c r="CY692" s="156"/>
      <c r="CZ692" s="156"/>
      <c r="DA692" s="156"/>
      <c r="DB692" s="156"/>
      <c r="DC692" s="156"/>
      <c r="DD692" s="156"/>
    </row>
    <row r="693" spans="1:108" s="243" customFormat="1" x14ac:dyDescent="0.2">
      <c r="A693" s="179"/>
      <c r="B693" s="179"/>
      <c r="C693" s="179"/>
      <c r="D693" s="179"/>
      <c r="E693" s="242"/>
      <c r="F693" s="179"/>
      <c r="G693" s="179"/>
      <c r="H693" s="179"/>
      <c r="I693" s="179"/>
      <c r="J693" s="179"/>
      <c r="K693" s="179"/>
      <c r="L693" s="179"/>
      <c r="M693" s="179"/>
      <c r="N693" s="179"/>
      <c r="O693" s="179"/>
      <c r="P693" s="179"/>
      <c r="Q693" s="179"/>
      <c r="R693" s="179"/>
      <c r="S693" s="179"/>
      <c r="T693" s="179"/>
      <c r="U693" s="179"/>
      <c r="V693" s="179"/>
      <c r="W693" s="179"/>
      <c r="X693" s="179"/>
      <c r="Y693" s="179"/>
      <c r="Z693" s="179"/>
      <c r="AB693" s="179"/>
      <c r="AC693" s="179"/>
      <c r="AF693" s="179"/>
      <c r="AG693" s="179"/>
      <c r="AJ693" s="179"/>
      <c r="AK693" s="179"/>
      <c r="AN693" s="179"/>
      <c r="AO693" s="179"/>
      <c r="AR693" s="179"/>
      <c r="AS693" s="179"/>
      <c r="AV693" s="179"/>
      <c r="AW693" s="179"/>
      <c r="AZ693" s="179"/>
      <c r="BA693" s="179"/>
      <c r="BD693" s="179"/>
      <c r="BE693" s="179"/>
      <c r="BH693" s="179"/>
      <c r="BI693" s="179"/>
      <c r="BL693" s="179"/>
      <c r="BM693" s="179"/>
      <c r="BP693" s="179"/>
      <c r="BQ693" s="179"/>
      <c r="BT693" s="179"/>
      <c r="BU693" s="179"/>
      <c r="BX693" s="179"/>
      <c r="BY693" s="179"/>
      <c r="CB693" s="179"/>
      <c r="CC693" s="179"/>
      <c r="CF693" s="179"/>
      <c r="CG693" s="179"/>
      <c r="CJ693" s="179"/>
      <c r="CK693" s="179"/>
      <c r="CN693" s="179"/>
      <c r="CO693" s="179"/>
      <c r="CR693" s="179"/>
      <c r="CS693" s="179"/>
      <c r="CV693" s="179"/>
      <c r="CW693" s="179"/>
      <c r="CX693" s="156"/>
      <c r="CY693" s="156"/>
      <c r="CZ693" s="156"/>
      <c r="DA693" s="156"/>
      <c r="DB693" s="156"/>
      <c r="DC693" s="156"/>
      <c r="DD693" s="156"/>
    </row>
    <row r="694" spans="1:108" s="243" customFormat="1" x14ac:dyDescent="0.2">
      <c r="A694" s="179"/>
      <c r="B694" s="179"/>
      <c r="C694" s="179"/>
      <c r="D694" s="179"/>
      <c r="E694" s="242"/>
      <c r="F694" s="179"/>
      <c r="G694" s="179"/>
      <c r="H694" s="179"/>
      <c r="I694" s="179"/>
      <c r="J694" s="179"/>
      <c r="K694" s="179"/>
      <c r="L694" s="179"/>
      <c r="M694" s="179"/>
      <c r="N694" s="179"/>
      <c r="O694" s="179"/>
      <c r="P694" s="179"/>
      <c r="Q694" s="179"/>
      <c r="R694" s="179"/>
      <c r="S694" s="179"/>
      <c r="T694" s="179"/>
      <c r="U694" s="179"/>
      <c r="V694" s="179"/>
      <c r="W694" s="179"/>
      <c r="X694" s="179"/>
      <c r="Y694" s="179"/>
      <c r="Z694" s="179"/>
      <c r="AB694" s="179"/>
      <c r="AC694" s="179"/>
      <c r="AF694" s="179"/>
      <c r="AG694" s="179"/>
      <c r="AJ694" s="179"/>
      <c r="AK694" s="179"/>
      <c r="AN694" s="179"/>
      <c r="AO694" s="179"/>
      <c r="AR694" s="179"/>
      <c r="AS694" s="179"/>
      <c r="AV694" s="179"/>
      <c r="AW694" s="179"/>
      <c r="AZ694" s="179"/>
      <c r="BA694" s="179"/>
      <c r="BD694" s="179"/>
      <c r="BE694" s="179"/>
      <c r="BH694" s="179"/>
      <c r="BI694" s="179"/>
      <c r="BL694" s="179"/>
      <c r="BM694" s="179"/>
      <c r="BP694" s="179"/>
      <c r="BQ694" s="179"/>
      <c r="BT694" s="179"/>
      <c r="BU694" s="179"/>
      <c r="BX694" s="179"/>
      <c r="BY694" s="179"/>
      <c r="CB694" s="179"/>
      <c r="CC694" s="179"/>
      <c r="CF694" s="179"/>
      <c r="CG694" s="179"/>
      <c r="CJ694" s="179"/>
      <c r="CK694" s="179"/>
      <c r="CN694" s="179"/>
      <c r="CO694" s="179"/>
      <c r="CR694" s="179"/>
      <c r="CS694" s="179"/>
      <c r="CV694" s="179"/>
      <c r="CW694" s="179"/>
      <c r="CX694" s="156"/>
      <c r="CY694" s="156"/>
      <c r="CZ694" s="156"/>
      <c r="DA694" s="156"/>
      <c r="DB694" s="156"/>
      <c r="DC694" s="156"/>
      <c r="DD694" s="156"/>
    </row>
    <row r="695" spans="1:108" s="243" customFormat="1" x14ac:dyDescent="0.2">
      <c r="A695" s="179"/>
      <c r="B695" s="179"/>
      <c r="C695" s="179"/>
      <c r="D695" s="179"/>
      <c r="E695" s="242"/>
      <c r="F695" s="179"/>
      <c r="G695" s="179"/>
      <c r="H695" s="179"/>
      <c r="I695" s="179"/>
      <c r="J695" s="179"/>
      <c r="K695" s="179"/>
      <c r="L695" s="179"/>
      <c r="M695" s="179"/>
      <c r="N695" s="179"/>
      <c r="O695" s="179"/>
      <c r="P695" s="179"/>
      <c r="Q695" s="179"/>
      <c r="R695" s="179"/>
      <c r="S695" s="179"/>
      <c r="T695" s="179"/>
      <c r="U695" s="179"/>
      <c r="V695" s="179"/>
      <c r="W695" s="179"/>
      <c r="X695" s="179"/>
      <c r="Y695" s="179"/>
      <c r="Z695" s="179"/>
      <c r="AB695" s="179"/>
      <c r="AC695" s="179"/>
      <c r="AF695" s="179"/>
      <c r="AG695" s="179"/>
      <c r="AJ695" s="179"/>
      <c r="AK695" s="179"/>
      <c r="AN695" s="179"/>
      <c r="AO695" s="179"/>
      <c r="AR695" s="179"/>
      <c r="AS695" s="179"/>
      <c r="AV695" s="179"/>
      <c r="AW695" s="179"/>
      <c r="AZ695" s="179"/>
      <c r="BA695" s="179"/>
      <c r="BD695" s="179"/>
      <c r="BE695" s="179"/>
      <c r="BH695" s="179"/>
      <c r="BI695" s="179"/>
      <c r="BL695" s="179"/>
      <c r="BM695" s="179"/>
      <c r="BP695" s="179"/>
      <c r="BQ695" s="179"/>
      <c r="BT695" s="179"/>
      <c r="BU695" s="179"/>
      <c r="BX695" s="179"/>
      <c r="BY695" s="179"/>
      <c r="CB695" s="179"/>
      <c r="CC695" s="179"/>
      <c r="CF695" s="179"/>
      <c r="CG695" s="179"/>
      <c r="CJ695" s="179"/>
      <c r="CK695" s="179"/>
      <c r="CN695" s="179"/>
      <c r="CO695" s="179"/>
      <c r="CR695" s="179"/>
      <c r="CS695" s="179"/>
      <c r="CV695" s="179"/>
      <c r="CW695" s="179"/>
      <c r="CX695" s="156"/>
      <c r="CY695" s="156"/>
      <c r="CZ695" s="156"/>
      <c r="DA695" s="156"/>
      <c r="DB695" s="156"/>
      <c r="DC695" s="156"/>
      <c r="DD695" s="156"/>
    </row>
    <row r="696" spans="1:108" s="243" customFormat="1" x14ac:dyDescent="0.2">
      <c r="A696" s="179"/>
      <c r="B696" s="179"/>
      <c r="C696" s="179"/>
      <c r="D696" s="179"/>
      <c r="E696" s="242"/>
      <c r="F696" s="179"/>
      <c r="G696" s="179"/>
      <c r="H696" s="179"/>
      <c r="I696" s="179"/>
      <c r="J696" s="179"/>
      <c r="K696" s="179"/>
      <c r="L696" s="179"/>
      <c r="M696" s="179"/>
      <c r="N696" s="179"/>
      <c r="O696" s="179"/>
      <c r="P696" s="179"/>
      <c r="Q696" s="179"/>
      <c r="R696" s="179"/>
      <c r="S696" s="179"/>
      <c r="T696" s="179"/>
      <c r="U696" s="179"/>
      <c r="V696" s="179"/>
      <c r="W696" s="179"/>
      <c r="X696" s="179"/>
      <c r="Y696" s="179"/>
      <c r="Z696" s="179"/>
      <c r="AB696" s="179"/>
      <c r="AC696" s="179"/>
      <c r="AF696" s="179"/>
      <c r="AG696" s="179"/>
      <c r="AJ696" s="179"/>
      <c r="AK696" s="179"/>
      <c r="AN696" s="179"/>
      <c r="AO696" s="179"/>
      <c r="AR696" s="179"/>
      <c r="AS696" s="179"/>
      <c r="AV696" s="179"/>
      <c r="AW696" s="179"/>
      <c r="AZ696" s="179"/>
      <c r="BA696" s="179"/>
      <c r="BD696" s="179"/>
      <c r="BE696" s="179"/>
      <c r="BH696" s="179"/>
      <c r="BI696" s="179"/>
      <c r="BL696" s="179"/>
      <c r="BM696" s="179"/>
      <c r="BP696" s="179"/>
      <c r="BQ696" s="179"/>
      <c r="BT696" s="179"/>
      <c r="BU696" s="179"/>
      <c r="BX696" s="179"/>
      <c r="BY696" s="179"/>
      <c r="CB696" s="179"/>
      <c r="CC696" s="179"/>
      <c r="CF696" s="179"/>
      <c r="CG696" s="179"/>
      <c r="CJ696" s="179"/>
      <c r="CK696" s="179"/>
      <c r="CN696" s="179"/>
      <c r="CO696" s="179"/>
      <c r="CR696" s="179"/>
      <c r="CS696" s="179"/>
      <c r="CV696" s="179"/>
      <c r="CW696" s="179"/>
      <c r="CX696" s="156"/>
      <c r="CY696" s="156"/>
      <c r="CZ696" s="156"/>
      <c r="DA696" s="156"/>
      <c r="DB696" s="156"/>
      <c r="DC696" s="156"/>
      <c r="DD696" s="156"/>
    </row>
    <row r="697" spans="1:108" s="243" customFormat="1" x14ac:dyDescent="0.2">
      <c r="A697" s="179"/>
      <c r="B697" s="179"/>
      <c r="C697" s="179"/>
      <c r="D697" s="179"/>
      <c r="E697" s="242"/>
      <c r="F697" s="179"/>
      <c r="G697" s="179"/>
      <c r="H697" s="179"/>
      <c r="I697" s="179"/>
      <c r="J697" s="179"/>
      <c r="K697" s="179"/>
      <c r="L697" s="179"/>
      <c r="M697" s="179"/>
      <c r="N697" s="179"/>
      <c r="O697" s="179"/>
      <c r="P697" s="179"/>
      <c r="Q697" s="179"/>
      <c r="R697" s="179"/>
      <c r="S697" s="179"/>
      <c r="T697" s="179"/>
      <c r="U697" s="179"/>
      <c r="V697" s="179"/>
      <c r="W697" s="179"/>
      <c r="X697" s="179"/>
      <c r="Y697" s="179"/>
      <c r="Z697" s="179"/>
      <c r="AB697" s="179"/>
      <c r="AC697" s="179"/>
      <c r="AF697" s="179"/>
      <c r="AG697" s="179"/>
      <c r="AJ697" s="179"/>
      <c r="AK697" s="179"/>
      <c r="AN697" s="179"/>
      <c r="AO697" s="179"/>
      <c r="AR697" s="179"/>
      <c r="AS697" s="179"/>
      <c r="AV697" s="179"/>
      <c r="AW697" s="179"/>
      <c r="AZ697" s="179"/>
      <c r="BA697" s="179"/>
      <c r="BD697" s="179"/>
      <c r="BE697" s="179"/>
      <c r="BH697" s="179"/>
      <c r="BI697" s="179"/>
      <c r="BL697" s="179"/>
      <c r="BM697" s="179"/>
      <c r="BP697" s="179"/>
      <c r="BQ697" s="179"/>
      <c r="BT697" s="179"/>
      <c r="BU697" s="179"/>
      <c r="BX697" s="179"/>
      <c r="BY697" s="179"/>
      <c r="CB697" s="179"/>
      <c r="CC697" s="179"/>
      <c r="CF697" s="179"/>
      <c r="CG697" s="179"/>
      <c r="CJ697" s="179"/>
      <c r="CK697" s="179"/>
      <c r="CN697" s="179"/>
      <c r="CO697" s="179"/>
      <c r="CR697" s="179"/>
      <c r="CS697" s="179"/>
      <c r="CV697" s="179"/>
      <c r="CW697" s="179"/>
      <c r="CX697" s="156"/>
      <c r="CY697" s="156"/>
      <c r="CZ697" s="156"/>
      <c r="DA697" s="156"/>
      <c r="DB697" s="156"/>
      <c r="DC697" s="156"/>
      <c r="DD697" s="156"/>
    </row>
    <row r="698" spans="1:108" s="243" customFormat="1" x14ac:dyDescent="0.2">
      <c r="A698" s="179"/>
      <c r="B698" s="179"/>
      <c r="C698" s="179"/>
      <c r="D698" s="179"/>
      <c r="E698" s="242"/>
      <c r="F698" s="179"/>
      <c r="G698" s="179"/>
      <c r="H698" s="179"/>
      <c r="I698" s="179"/>
      <c r="J698" s="179"/>
      <c r="K698" s="179"/>
      <c r="L698" s="179"/>
      <c r="M698" s="179"/>
      <c r="N698" s="179"/>
      <c r="O698" s="179"/>
      <c r="P698" s="179"/>
      <c r="Q698" s="179"/>
      <c r="R698" s="179"/>
      <c r="S698" s="179"/>
      <c r="T698" s="179"/>
      <c r="U698" s="179"/>
      <c r="V698" s="179"/>
      <c r="W698" s="179"/>
      <c r="X698" s="179"/>
      <c r="Y698" s="179"/>
      <c r="Z698" s="179"/>
      <c r="AB698" s="179"/>
      <c r="AC698" s="179"/>
      <c r="AF698" s="179"/>
      <c r="AG698" s="179"/>
      <c r="AJ698" s="179"/>
      <c r="AK698" s="179"/>
      <c r="AN698" s="179"/>
      <c r="AO698" s="179"/>
      <c r="AR698" s="179"/>
      <c r="AS698" s="179"/>
      <c r="AV698" s="179"/>
      <c r="AW698" s="179"/>
      <c r="AZ698" s="179"/>
      <c r="BA698" s="179"/>
      <c r="BD698" s="179"/>
      <c r="BE698" s="179"/>
      <c r="BH698" s="179"/>
      <c r="BI698" s="179"/>
      <c r="BL698" s="179"/>
      <c r="BM698" s="179"/>
      <c r="BP698" s="179"/>
      <c r="BQ698" s="179"/>
      <c r="BT698" s="179"/>
      <c r="BU698" s="179"/>
      <c r="BX698" s="179"/>
      <c r="BY698" s="179"/>
      <c r="CB698" s="179"/>
      <c r="CC698" s="179"/>
      <c r="CF698" s="179"/>
      <c r="CG698" s="179"/>
      <c r="CJ698" s="179"/>
      <c r="CK698" s="179"/>
      <c r="CN698" s="179"/>
      <c r="CO698" s="179"/>
      <c r="CR698" s="179"/>
      <c r="CS698" s="179"/>
      <c r="CV698" s="179"/>
      <c r="CW698" s="179"/>
      <c r="CX698" s="156"/>
      <c r="CY698" s="156"/>
      <c r="CZ698" s="156"/>
      <c r="DA698" s="156"/>
      <c r="DB698" s="156"/>
      <c r="DC698" s="156"/>
      <c r="DD698" s="156"/>
    </row>
    <row r="699" spans="1:108" s="243" customFormat="1" x14ac:dyDescent="0.2">
      <c r="A699" s="179"/>
      <c r="B699" s="179"/>
      <c r="C699" s="179"/>
      <c r="D699" s="179"/>
      <c r="E699" s="242"/>
      <c r="F699" s="179"/>
      <c r="G699" s="179"/>
      <c r="H699" s="179"/>
      <c r="I699" s="179"/>
      <c r="J699" s="179"/>
      <c r="K699" s="179"/>
      <c r="L699" s="179"/>
      <c r="M699" s="179"/>
      <c r="N699" s="179"/>
      <c r="O699" s="179"/>
      <c r="P699" s="179"/>
      <c r="Q699" s="179"/>
      <c r="R699" s="179"/>
      <c r="S699" s="179"/>
      <c r="T699" s="179"/>
      <c r="U699" s="179"/>
      <c r="V699" s="179"/>
      <c r="W699" s="179"/>
      <c r="X699" s="179"/>
      <c r="Y699" s="179"/>
      <c r="Z699" s="179"/>
      <c r="AB699" s="179"/>
      <c r="AC699" s="179"/>
      <c r="AF699" s="179"/>
      <c r="AG699" s="179"/>
      <c r="AJ699" s="179"/>
      <c r="AK699" s="179"/>
      <c r="AN699" s="179"/>
      <c r="AO699" s="179"/>
      <c r="AR699" s="179"/>
      <c r="AS699" s="179"/>
      <c r="AV699" s="179"/>
      <c r="AW699" s="179"/>
      <c r="AZ699" s="179"/>
      <c r="BA699" s="179"/>
      <c r="BD699" s="179"/>
      <c r="BE699" s="179"/>
      <c r="BH699" s="179"/>
      <c r="BI699" s="179"/>
      <c r="BL699" s="179"/>
      <c r="BM699" s="179"/>
      <c r="BP699" s="179"/>
      <c r="BQ699" s="179"/>
      <c r="BT699" s="179"/>
      <c r="BU699" s="179"/>
      <c r="BX699" s="179"/>
      <c r="BY699" s="179"/>
      <c r="CB699" s="179"/>
      <c r="CC699" s="179"/>
      <c r="CF699" s="179"/>
      <c r="CG699" s="179"/>
      <c r="CJ699" s="179"/>
      <c r="CK699" s="179"/>
      <c r="CN699" s="179"/>
      <c r="CO699" s="179"/>
      <c r="CR699" s="179"/>
      <c r="CS699" s="179"/>
      <c r="CV699" s="179"/>
      <c r="CW699" s="179"/>
      <c r="CX699" s="156"/>
      <c r="CY699" s="156"/>
      <c r="CZ699" s="156"/>
      <c r="DA699" s="156"/>
      <c r="DB699" s="156"/>
      <c r="DC699" s="156"/>
      <c r="DD699" s="156"/>
    </row>
    <row r="700" spans="1:108" s="243" customFormat="1" x14ac:dyDescent="0.2">
      <c r="A700" s="179"/>
      <c r="B700" s="179"/>
      <c r="C700" s="179"/>
      <c r="D700" s="179"/>
      <c r="E700" s="242"/>
      <c r="F700" s="179"/>
      <c r="G700" s="179"/>
      <c r="H700" s="179"/>
      <c r="I700" s="179"/>
      <c r="J700" s="179"/>
      <c r="K700" s="179"/>
      <c r="L700" s="179"/>
      <c r="M700" s="179"/>
      <c r="N700" s="179"/>
      <c r="O700" s="179"/>
      <c r="P700" s="179"/>
      <c r="Q700" s="179"/>
      <c r="R700" s="179"/>
      <c r="S700" s="179"/>
      <c r="T700" s="179"/>
      <c r="U700" s="179"/>
      <c r="V700" s="179"/>
      <c r="W700" s="179"/>
      <c r="X700" s="179"/>
      <c r="Y700" s="179"/>
      <c r="Z700" s="179"/>
      <c r="AB700" s="179"/>
      <c r="AC700" s="179"/>
      <c r="AF700" s="179"/>
      <c r="AG700" s="179"/>
      <c r="AJ700" s="179"/>
      <c r="AK700" s="179"/>
      <c r="AN700" s="179"/>
      <c r="AO700" s="179"/>
      <c r="AR700" s="179"/>
      <c r="AS700" s="179"/>
      <c r="AV700" s="179"/>
      <c r="AW700" s="179"/>
      <c r="AZ700" s="179"/>
      <c r="BA700" s="179"/>
      <c r="BD700" s="179"/>
      <c r="BE700" s="179"/>
      <c r="BH700" s="179"/>
      <c r="BI700" s="179"/>
      <c r="BL700" s="179"/>
      <c r="BM700" s="179"/>
      <c r="BP700" s="179"/>
      <c r="BQ700" s="179"/>
      <c r="BT700" s="179"/>
      <c r="BU700" s="179"/>
      <c r="BX700" s="179"/>
      <c r="BY700" s="179"/>
      <c r="CB700" s="179"/>
      <c r="CC700" s="179"/>
      <c r="CF700" s="179"/>
      <c r="CG700" s="179"/>
      <c r="CJ700" s="179"/>
      <c r="CK700" s="179"/>
      <c r="CN700" s="179"/>
      <c r="CO700" s="179"/>
      <c r="CR700" s="179"/>
      <c r="CS700" s="179"/>
      <c r="CV700" s="179"/>
      <c r="CW700" s="179"/>
      <c r="CX700" s="156"/>
      <c r="CY700" s="156"/>
      <c r="CZ700" s="156"/>
      <c r="DA700" s="156"/>
      <c r="DB700" s="156"/>
      <c r="DC700" s="156"/>
      <c r="DD700" s="156"/>
    </row>
    <row r="701" spans="1:108" s="243" customFormat="1" x14ac:dyDescent="0.2">
      <c r="A701" s="179"/>
      <c r="B701" s="179"/>
      <c r="C701" s="179"/>
      <c r="D701" s="179"/>
      <c r="E701" s="242"/>
      <c r="F701" s="179"/>
      <c r="G701" s="179"/>
      <c r="H701" s="179"/>
      <c r="I701" s="179"/>
      <c r="J701" s="179"/>
      <c r="K701" s="179"/>
      <c r="L701" s="179"/>
      <c r="M701" s="179"/>
      <c r="N701" s="179"/>
      <c r="O701" s="179"/>
      <c r="P701" s="179"/>
      <c r="Q701" s="179"/>
      <c r="R701" s="179"/>
      <c r="S701" s="179"/>
      <c r="T701" s="179"/>
      <c r="U701" s="179"/>
      <c r="V701" s="179"/>
      <c r="W701" s="179"/>
      <c r="X701" s="179"/>
      <c r="Y701" s="179"/>
      <c r="Z701" s="179"/>
      <c r="AB701" s="179"/>
      <c r="AC701" s="179"/>
      <c r="AF701" s="179"/>
      <c r="AG701" s="179"/>
      <c r="AJ701" s="179"/>
      <c r="AK701" s="179"/>
      <c r="AN701" s="179"/>
      <c r="AO701" s="179"/>
      <c r="AR701" s="179"/>
      <c r="AS701" s="179"/>
      <c r="AV701" s="179"/>
      <c r="AW701" s="179"/>
      <c r="AZ701" s="179"/>
      <c r="BA701" s="179"/>
      <c r="BD701" s="179"/>
      <c r="BE701" s="179"/>
      <c r="BH701" s="179"/>
      <c r="BI701" s="179"/>
      <c r="BL701" s="179"/>
      <c r="BM701" s="179"/>
      <c r="BP701" s="179"/>
      <c r="BQ701" s="179"/>
      <c r="BT701" s="179"/>
      <c r="BU701" s="179"/>
      <c r="BX701" s="179"/>
      <c r="BY701" s="179"/>
      <c r="CB701" s="179"/>
      <c r="CC701" s="179"/>
      <c r="CF701" s="179"/>
      <c r="CG701" s="179"/>
      <c r="CJ701" s="179"/>
      <c r="CK701" s="179"/>
      <c r="CN701" s="179"/>
      <c r="CO701" s="179"/>
      <c r="CR701" s="179"/>
      <c r="CS701" s="179"/>
      <c r="CV701" s="179"/>
      <c r="CW701" s="179"/>
      <c r="CX701" s="156"/>
      <c r="CY701" s="156"/>
      <c r="CZ701" s="156"/>
      <c r="DA701" s="156"/>
      <c r="DB701" s="156"/>
      <c r="DC701" s="156"/>
      <c r="DD701" s="156"/>
    </row>
    <row r="702" spans="1:108" s="243" customFormat="1" x14ac:dyDescent="0.2">
      <c r="A702" s="179"/>
      <c r="B702" s="179"/>
      <c r="C702" s="179"/>
      <c r="D702" s="179"/>
      <c r="E702" s="242"/>
      <c r="F702" s="179"/>
      <c r="G702" s="179"/>
      <c r="H702" s="179"/>
      <c r="I702" s="179"/>
      <c r="J702" s="179"/>
      <c r="K702" s="179"/>
      <c r="L702" s="179"/>
      <c r="M702" s="179"/>
      <c r="N702" s="179"/>
      <c r="O702" s="179"/>
      <c r="P702" s="179"/>
      <c r="Q702" s="179"/>
      <c r="R702" s="179"/>
      <c r="S702" s="179"/>
      <c r="T702" s="179"/>
      <c r="U702" s="179"/>
      <c r="V702" s="179"/>
      <c r="W702" s="179"/>
      <c r="X702" s="179"/>
      <c r="Y702" s="179"/>
      <c r="Z702" s="179"/>
      <c r="AB702" s="179"/>
      <c r="AC702" s="179"/>
      <c r="AF702" s="179"/>
      <c r="AG702" s="179"/>
      <c r="AJ702" s="179"/>
      <c r="AK702" s="179"/>
      <c r="AN702" s="179"/>
      <c r="AO702" s="179"/>
      <c r="AR702" s="179"/>
      <c r="AS702" s="179"/>
      <c r="AV702" s="179"/>
      <c r="AW702" s="179"/>
      <c r="AZ702" s="179"/>
      <c r="BA702" s="179"/>
      <c r="BD702" s="179"/>
      <c r="BE702" s="179"/>
      <c r="BH702" s="179"/>
      <c r="BI702" s="179"/>
      <c r="BL702" s="179"/>
      <c r="BM702" s="179"/>
      <c r="BP702" s="179"/>
      <c r="BQ702" s="179"/>
      <c r="BT702" s="179"/>
      <c r="BU702" s="179"/>
      <c r="BX702" s="179"/>
      <c r="BY702" s="179"/>
      <c r="CB702" s="179"/>
      <c r="CC702" s="179"/>
      <c r="CF702" s="179"/>
      <c r="CG702" s="179"/>
      <c r="CJ702" s="179"/>
      <c r="CK702" s="179"/>
      <c r="CN702" s="179"/>
      <c r="CO702" s="179"/>
      <c r="CR702" s="179"/>
      <c r="CS702" s="179"/>
      <c r="CV702" s="179"/>
      <c r="CW702" s="179"/>
      <c r="CX702" s="156"/>
      <c r="CY702" s="156"/>
      <c r="CZ702" s="156"/>
      <c r="DA702" s="156"/>
      <c r="DB702" s="156"/>
      <c r="DC702" s="156"/>
      <c r="DD702" s="156"/>
    </row>
    <row r="703" spans="1:108" s="243" customFormat="1" x14ac:dyDescent="0.2">
      <c r="A703" s="179"/>
      <c r="B703" s="179"/>
      <c r="C703" s="179"/>
      <c r="D703" s="179"/>
      <c r="E703" s="242"/>
      <c r="F703" s="179"/>
      <c r="G703" s="179"/>
      <c r="H703" s="179"/>
      <c r="I703" s="179"/>
      <c r="J703" s="179"/>
      <c r="K703" s="179"/>
      <c r="L703" s="179"/>
      <c r="M703" s="179"/>
      <c r="N703" s="179"/>
      <c r="O703" s="179"/>
      <c r="P703" s="179"/>
      <c r="Q703" s="179"/>
      <c r="R703" s="179"/>
      <c r="S703" s="179"/>
      <c r="T703" s="179"/>
      <c r="U703" s="179"/>
      <c r="V703" s="179"/>
      <c r="W703" s="179"/>
      <c r="X703" s="179"/>
      <c r="Y703" s="179"/>
      <c r="Z703" s="179"/>
      <c r="AB703" s="179"/>
      <c r="AC703" s="179"/>
      <c r="AF703" s="179"/>
      <c r="AG703" s="179"/>
      <c r="AJ703" s="179"/>
      <c r="AK703" s="179"/>
      <c r="AN703" s="179"/>
      <c r="AO703" s="179"/>
      <c r="AR703" s="179"/>
      <c r="AS703" s="179"/>
      <c r="AV703" s="179"/>
      <c r="AW703" s="179"/>
      <c r="AZ703" s="179"/>
      <c r="BA703" s="179"/>
      <c r="BD703" s="179"/>
      <c r="BE703" s="179"/>
      <c r="BH703" s="179"/>
      <c r="BI703" s="179"/>
      <c r="BL703" s="179"/>
      <c r="BM703" s="179"/>
      <c r="BP703" s="179"/>
      <c r="BQ703" s="179"/>
      <c r="BT703" s="179"/>
      <c r="BU703" s="179"/>
      <c r="BX703" s="179"/>
      <c r="BY703" s="179"/>
      <c r="CB703" s="179"/>
      <c r="CC703" s="179"/>
      <c r="CF703" s="179"/>
      <c r="CG703" s="179"/>
      <c r="CJ703" s="179"/>
      <c r="CK703" s="179"/>
      <c r="CN703" s="179"/>
      <c r="CO703" s="179"/>
      <c r="CR703" s="179"/>
      <c r="CS703" s="179"/>
      <c r="CV703" s="179"/>
      <c r="CW703" s="179"/>
      <c r="CX703" s="156"/>
      <c r="CY703" s="156"/>
      <c r="CZ703" s="156"/>
      <c r="DA703" s="156"/>
      <c r="DB703" s="156"/>
      <c r="DC703" s="156"/>
      <c r="DD703" s="156"/>
    </row>
    <row r="704" spans="1:108" s="243" customFormat="1" x14ac:dyDescent="0.2">
      <c r="A704" s="179"/>
      <c r="B704" s="179"/>
      <c r="C704" s="179"/>
      <c r="D704" s="179"/>
      <c r="E704" s="242"/>
      <c r="F704" s="179"/>
      <c r="G704" s="179"/>
      <c r="H704" s="179"/>
      <c r="I704" s="179"/>
      <c r="J704" s="179"/>
      <c r="K704" s="179"/>
      <c r="L704" s="179"/>
      <c r="M704" s="179"/>
      <c r="N704" s="179"/>
      <c r="O704" s="179"/>
      <c r="P704" s="179"/>
      <c r="Q704" s="179"/>
      <c r="R704" s="179"/>
      <c r="S704" s="179"/>
      <c r="T704" s="179"/>
      <c r="U704" s="179"/>
      <c r="V704" s="179"/>
      <c r="W704" s="179"/>
      <c r="X704" s="179"/>
      <c r="Y704" s="179"/>
      <c r="Z704" s="179"/>
      <c r="AB704" s="179"/>
      <c r="AC704" s="179"/>
      <c r="AF704" s="179"/>
      <c r="AG704" s="179"/>
      <c r="AJ704" s="179"/>
      <c r="AK704" s="179"/>
      <c r="AN704" s="179"/>
      <c r="AO704" s="179"/>
      <c r="AR704" s="179"/>
      <c r="AS704" s="179"/>
      <c r="AV704" s="179"/>
      <c r="AW704" s="179"/>
      <c r="AZ704" s="179"/>
      <c r="BA704" s="179"/>
      <c r="BD704" s="179"/>
      <c r="BE704" s="179"/>
      <c r="BH704" s="179"/>
      <c r="BI704" s="179"/>
      <c r="BL704" s="179"/>
      <c r="BM704" s="179"/>
      <c r="BP704" s="179"/>
      <c r="BQ704" s="179"/>
      <c r="BT704" s="179"/>
      <c r="BU704" s="179"/>
      <c r="BX704" s="179"/>
      <c r="BY704" s="179"/>
      <c r="CB704" s="179"/>
      <c r="CC704" s="179"/>
      <c r="CF704" s="179"/>
      <c r="CG704" s="179"/>
      <c r="CJ704" s="179"/>
      <c r="CK704" s="179"/>
      <c r="CN704" s="179"/>
      <c r="CO704" s="179"/>
      <c r="CR704" s="179"/>
      <c r="CS704" s="179"/>
      <c r="CV704" s="179"/>
      <c r="CW704" s="179"/>
      <c r="CX704" s="156"/>
      <c r="CY704" s="156"/>
      <c r="CZ704" s="156"/>
      <c r="DA704" s="156"/>
      <c r="DB704" s="156"/>
      <c r="DC704" s="156"/>
      <c r="DD704" s="156"/>
    </row>
    <row r="705" spans="1:108" s="243" customFormat="1" x14ac:dyDescent="0.2">
      <c r="A705" s="179"/>
      <c r="B705" s="179"/>
      <c r="C705" s="179"/>
      <c r="D705" s="179"/>
      <c r="E705" s="242"/>
      <c r="F705" s="179"/>
      <c r="G705" s="179"/>
      <c r="H705" s="179"/>
      <c r="I705" s="179"/>
      <c r="J705" s="179"/>
      <c r="K705" s="179"/>
      <c r="L705" s="179"/>
      <c r="M705" s="179"/>
      <c r="N705" s="179"/>
      <c r="O705" s="179"/>
      <c r="P705" s="179"/>
      <c r="Q705" s="179"/>
      <c r="R705" s="179"/>
      <c r="S705" s="179"/>
      <c r="T705" s="179"/>
      <c r="U705" s="179"/>
      <c r="V705" s="179"/>
      <c r="W705" s="179"/>
      <c r="X705" s="179"/>
      <c r="Y705" s="179"/>
      <c r="Z705" s="179"/>
      <c r="AB705" s="179"/>
      <c r="AC705" s="179"/>
      <c r="AF705" s="179"/>
      <c r="AG705" s="179"/>
      <c r="AJ705" s="179"/>
      <c r="AK705" s="179"/>
      <c r="AN705" s="179"/>
      <c r="AO705" s="179"/>
      <c r="AR705" s="179"/>
      <c r="AS705" s="179"/>
      <c r="AV705" s="179"/>
      <c r="AW705" s="179"/>
      <c r="AZ705" s="179"/>
      <c r="BA705" s="179"/>
      <c r="BD705" s="179"/>
      <c r="BE705" s="179"/>
      <c r="BH705" s="179"/>
      <c r="BI705" s="179"/>
      <c r="BL705" s="179"/>
      <c r="BM705" s="179"/>
      <c r="BP705" s="179"/>
      <c r="BQ705" s="179"/>
      <c r="BT705" s="179"/>
      <c r="BU705" s="179"/>
      <c r="BX705" s="179"/>
      <c r="BY705" s="179"/>
      <c r="CB705" s="179"/>
      <c r="CC705" s="179"/>
      <c r="CF705" s="179"/>
      <c r="CG705" s="179"/>
      <c r="CJ705" s="179"/>
      <c r="CK705" s="179"/>
      <c r="CN705" s="179"/>
      <c r="CO705" s="179"/>
      <c r="CR705" s="179"/>
      <c r="CS705" s="179"/>
      <c r="CV705" s="179"/>
      <c r="CW705" s="179"/>
      <c r="CX705" s="156"/>
      <c r="CY705" s="156"/>
      <c r="CZ705" s="156"/>
      <c r="DA705" s="156"/>
      <c r="DB705" s="156"/>
      <c r="DC705" s="156"/>
      <c r="DD705" s="156"/>
    </row>
    <row r="706" spans="1:108" s="243" customFormat="1" x14ac:dyDescent="0.2">
      <c r="A706" s="179"/>
      <c r="B706" s="179"/>
      <c r="C706" s="179"/>
      <c r="D706" s="179"/>
      <c r="E706" s="242"/>
      <c r="F706" s="179"/>
      <c r="G706" s="179"/>
      <c r="H706" s="179"/>
      <c r="I706" s="179"/>
      <c r="J706" s="179"/>
      <c r="K706" s="179"/>
      <c r="L706" s="179"/>
      <c r="M706" s="179"/>
      <c r="N706" s="179"/>
      <c r="O706" s="179"/>
      <c r="P706" s="179"/>
      <c r="Q706" s="179"/>
      <c r="R706" s="179"/>
      <c r="S706" s="179"/>
      <c r="T706" s="179"/>
      <c r="U706" s="179"/>
      <c r="V706" s="179"/>
      <c r="W706" s="179"/>
      <c r="X706" s="179"/>
      <c r="Y706" s="179"/>
      <c r="Z706" s="179"/>
      <c r="AB706" s="179"/>
      <c r="AC706" s="179"/>
      <c r="AF706" s="179"/>
      <c r="AG706" s="179"/>
      <c r="AJ706" s="179"/>
      <c r="AK706" s="179"/>
      <c r="AN706" s="179"/>
      <c r="AO706" s="179"/>
      <c r="AR706" s="179"/>
      <c r="AS706" s="179"/>
      <c r="AV706" s="179"/>
      <c r="AW706" s="179"/>
      <c r="AZ706" s="179"/>
      <c r="BA706" s="179"/>
      <c r="BD706" s="179"/>
      <c r="BE706" s="179"/>
      <c r="BH706" s="179"/>
      <c r="BI706" s="179"/>
      <c r="BL706" s="179"/>
      <c r="BM706" s="179"/>
      <c r="BP706" s="179"/>
      <c r="BQ706" s="179"/>
      <c r="BT706" s="179"/>
      <c r="BU706" s="179"/>
      <c r="BX706" s="179"/>
      <c r="BY706" s="179"/>
      <c r="CB706" s="179"/>
      <c r="CC706" s="179"/>
      <c r="CF706" s="179"/>
      <c r="CG706" s="179"/>
      <c r="CJ706" s="179"/>
      <c r="CK706" s="179"/>
      <c r="CN706" s="179"/>
      <c r="CO706" s="179"/>
      <c r="CR706" s="179"/>
      <c r="CS706" s="179"/>
      <c r="CV706" s="179"/>
      <c r="CW706" s="179"/>
      <c r="CX706" s="156"/>
      <c r="CY706" s="156"/>
      <c r="CZ706" s="156"/>
      <c r="DA706" s="156"/>
      <c r="DB706" s="156"/>
      <c r="DC706" s="156"/>
      <c r="DD706" s="156"/>
    </row>
    <row r="707" spans="1:108" s="243" customFormat="1" x14ac:dyDescent="0.2">
      <c r="A707" s="179"/>
      <c r="B707" s="179"/>
      <c r="C707" s="179"/>
      <c r="D707" s="179"/>
      <c r="E707" s="242"/>
      <c r="F707" s="179"/>
      <c r="G707" s="179"/>
      <c r="H707" s="179"/>
      <c r="I707" s="179"/>
      <c r="J707" s="179"/>
      <c r="K707" s="179"/>
      <c r="L707" s="179"/>
      <c r="M707" s="179"/>
      <c r="N707" s="179"/>
      <c r="O707" s="179"/>
      <c r="P707" s="179"/>
      <c r="Q707" s="179"/>
      <c r="R707" s="179"/>
      <c r="S707" s="179"/>
      <c r="T707" s="179"/>
      <c r="U707" s="179"/>
      <c r="V707" s="179"/>
      <c r="W707" s="179"/>
      <c r="X707" s="179"/>
      <c r="Y707" s="179"/>
      <c r="Z707" s="179"/>
      <c r="AB707" s="179"/>
      <c r="AC707" s="179"/>
      <c r="AF707" s="179"/>
      <c r="AG707" s="179"/>
      <c r="AJ707" s="179"/>
      <c r="AK707" s="179"/>
      <c r="AN707" s="179"/>
      <c r="AO707" s="179"/>
      <c r="AR707" s="179"/>
      <c r="AS707" s="179"/>
      <c r="AV707" s="179"/>
      <c r="AW707" s="179"/>
      <c r="AZ707" s="179"/>
      <c r="BA707" s="179"/>
      <c r="BD707" s="179"/>
      <c r="BE707" s="179"/>
      <c r="BH707" s="179"/>
      <c r="BI707" s="179"/>
      <c r="BL707" s="179"/>
      <c r="BM707" s="179"/>
      <c r="BP707" s="179"/>
      <c r="BQ707" s="179"/>
      <c r="BT707" s="179"/>
      <c r="BU707" s="179"/>
      <c r="BX707" s="179"/>
      <c r="BY707" s="179"/>
      <c r="CB707" s="179"/>
      <c r="CC707" s="179"/>
      <c r="CF707" s="179"/>
      <c r="CG707" s="179"/>
      <c r="CJ707" s="179"/>
      <c r="CK707" s="179"/>
      <c r="CN707" s="179"/>
      <c r="CO707" s="179"/>
      <c r="CR707" s="179"/>
      <c r="CS707" s="179"/>
      <c r="CV707" s="179"/>
      <c r="CW707" s="179"/>
      <c r="CX707" s="156"/>
      <c r="CY707" s="156"/>
      <c r="CZ707" s="156"/>
      <c r="DA707" s="156"/>
      <c r="DB707" s="156"/>
      <c r="DC707" s="156"/>
      <c r="DD707" s="156"/>
    </row>
    <row r="708" spans="1:108" s="243" customFormat="1" x14ac:dyDescent="0.2">
      <c r="A708" s="179"/>
      <c r="B708" s="179"/>
      <c r="C708" s="179"/>
      <c r="D708" s="179"/>
      <c r="E708" s="242"/>
      <c r="F708" s="179"/>
      <c r="G708" s="179"/>
      <c r="H708" s="179"/>
      <c r="I708" s="179"/>
      <c r="J708" s="179"/>
      <c r="K708" s="179"/>
      <c r="L708" s="179"/>
      <c r="M708" s="179"/>
      <c r="N708" s="179"/>
      <c r="O708" s="179"/>
      <c r="P708" s="179"/>
      <c r="Q708" s="179"/>
      <c r="R708" s="179"/>
      <c r="S708" s="179"/>
      <c r="T708" s="179"/>
      <c r="U708" s="179"/>
      <c r="V708" s="179"/>
      <c r="W708" s="179"/>
      <c r="X708" s="179"/>
      <c r="Y708" s="179"/>
      <c r="Z708" s="179"/>
      <c r="AB708" s="179"/>
      <c r="AC708" s="179"/>
      <c r="AF708" s="179"/>
      <c r="AG708" s="179"/>
      <c r="AJ708" s="179"/>
      <c r="AK708" s="179"/>
      <c r="AN708" s="179"/>
      <c r="AO708" s="179"/>
      <c r="AR708" s="179"/>
      <c r="AS708" s="179"/>
      <c r="AV708" s="179"/>
      <c r="AW708" s="179"/>
      <c r="AZ708" s="179"/>
      <c r="BA708" s="179"/>
      <c r="BD708" s="179"/>
      <c r="BE708" s="179"/>
      <c r="BH708" s="179"/>
      <c r="BI708" s="179"/>
      <c r="BL708" s="179"/>
      <c r="BM708" s="179"/>
      <c r="BP708" s="179"/>
      <c r="BQ708" s="179"/>
      <c r="BT708" s="179"/>
      <c r="BU708" s="179"/>
      <c r="BX708" s="179"/>
      <c r="BY708" s="179"/>
      <c r="CB708" s="179"/>
      <c r="CC708" s="179"/>
      <c r="CF708" s="179"/>
      <c r="CG708" s="179"/>
      <c r="CJ708" s="179"/>
      <c r="CK708" s="179"/>
      <c r="CN708" s="179"/>
      <c r="CO708" s="179"/>
      <c r="CR708" s="179"/>
      <c r="CS708" s="179"/>
      <c r="CV708" s="179"/>
      <c r="CW708" s="179"/>
      <c r="CX708" s="156"/>
      <c r="CY708" s="156"/>
      <c r="CZ708" s="156"/>
      <c r="DA708" s="156"/>
      <c r="DB708" s="156"/>
      <c r="DC708" s="156"/>
      <c r="DD708" s="156"/>
    </row>
    <row r="709" spans="1:108" s="243" customFormat="1" x14ac:dyDescent="0.2">
      <c r="A709" s="179"/>
      <c r="B709" s="179"/>
      <c r="C709" s="179"/>
      <c r="D709" s="179"/>
      <c r="E709" s="242"/>
      <c r="F709" s="179"/>
      <c r="G709" s="179"/>
      <c r="H709" s="179"/>
      <c r="I709" s="179"/>
      <c r="J709" s="179"/>
      <c r="K709" s="179"/>
      <c r="L709" s="179"/>
      <c r="M709" s="179"/>
      <c r="N709" s="179"/>
      <c r="O709" s="179"/>
      <c r="P709" s="179"/>
      <c r="Q709" s="179"/>
      <c r="R709" s="179"/>
      <c r="S709" s="179"/>
      <c r="T709" s="179"/>
      <c r="U709" s="179"/>
      <c r="V709" s="179"/>
      <c r="W709" s="179"/>
      <c r="X709" s="179"/>
      <c r="Y709" s="179"/>
      <c r="Z709" s="179"/>
      <c r="AB709" s="179"/>
      <c r="AC709" s="179"/>
      <c r="AF709" s="179"/>
      <c r="AG709" s="179"/>
      <c r="AJ709" s="179"/>
      <c r="AK709" s="179"/>
      <c r="AN709" s="179"/>
      <c r="AO709" s="179"/>
      <c r="AR709" s="179"/>
      <c r="AS709" s="179"/>
      <c r="AV709" s="179"/>
      <c r="AW709" s="179"/>
      <c r="AZ709" s="179"/>
      <c r="BA709" s="179"/>
      <c r="BD709" s="179"/>
      <c r="BE709" s="179"/>
      <c r="BH709" s="179"/>
      <c r="BI709" s="179"/>
      <c r="BL709" s="179"/>
      <c r="BM709" s="179"/>
      <c r="BP709" s="179"/>
      <c r="BQ709" s="179"/>
      <c r="BT709" s="179"/>
      <c r="BU709" s="179"/>
      <c r="BX709" s="179"/>
      <c r="BY709" s="179"/>
      <c r="CB709" s="179"/>
      <c r="CC709" s="179"/>
      <c r="CF709" s="179"/>
      <c r="CG709" s="179"/>
      <c r="CJ709" s="179"/>
      <c r="CK709" s="179"/>
      <c r="CN709" s="179"/>
      <c r="CO709" s="179"/>
      <c r="CR709" s="179"/>
      <c r="CS709" s="179"/>
      <c r="CV709" s="179"/>
      <c r="CW709" s="179"/>
      <c r="CX709" s="156"/>
      <c r="CY709" s="156"/>
      <c r="CZ709" s="156"/>
      <c r="DA709" s="156"/>
      <c r="DB709" s="156"/>
      <c r="DC709" s="156"/>
      <c r="DD709" s="156"/>
    </row>
    <row r="710" spans="1:108" s="243" customFormat="1" x14ac:dyDescent="0.2">
      <c r="A710" s="179"/>
      <c r="B710" s="179"/>
      <c r="C710" s="179"/>
      <c r="D710" s="179"/>
      <c r="E710" s="242"/>
      <c r="F710" s="179"/>
      <c r="G710" s="179"/>
      <c r="H710" s="179"/>
      <c r="I710" s="179"/>
      <c r="J710" s="179"/>
      <c r="K710" s="179"/>
      <c r="L710" s="179"/>
      <c r="M710" s="179"/>
      <c r="N710" s="179"/>
      <c r="O710" s="179"/>
      <c r="P710" s="179"/>
      <c r="Q710" s="179"/>
      <c r="R710" s="179"/>
      <c r="S710" s="179"/>
      <c r="T710" s="179"/>
      <c r="U710" s="179"/>
      <c r="V710" s="179"/>
      <c r="W710" s="179"/>
      <c r="X710" s="179"/>
      <c r="Y710" s="179"/>
      <c r="Z710" s="179"/>
      <c r="AB710" s="179"/>
      <c r="AC710" s="179"/>
      <c r="AF710" s="179"/>
      <c r="AG710" s="179"/>
      <c r="AJ710" s="179"/>
      <c r="AK710" s="179"/>
      <c r="AN710" s="179"/>
      <c r="AO710" s="179"/>
      <c r="AR710" s="179"/>
      <c r="AS710" s="179"/>
      <c r="AV710" s="179"/>
      <c r="AW710" s="179"/>
      <c r="AZ710" s="179"/>
      <c r="BA710" s="179"/>
      <c r="BD710" s="179"/>
      <c r="BE710" s="179"/>
      <c r="BH710" s="179"/>
      <c r="BI710" s="179"/>
      <c r="BL710" s="179"/>
      <c r="BM710" s="179"/>
      <c r="BP710" s="179"/>
      <c r="BQ710" s="179"/>
      <c r="BT710" s="179"/>
      <c r="BU710" s="179"/>
      <c r="BX710" s="179"/>
      <c r="BY710" s="179"/>
      <c r="CB710" s="179"/>
      <c r="CC710" s="179"/>
      <c r="CF710" s="179"/>
      <c r="CG710" s="179"/>
      <c r="CJ710" s="179"/>
      <c r="CK710" s="179"/>
      <c r="CN710" s="179"/>
      <c r="CO710" s="179"/>
      <c r="CR710" s="179"/>
      <c r="CS710" s="179"/>
      <c r="CV710" s="179"/>
      <c r="CW710" s="179"/>
      <c r="CX710" s="156"/>
      <c r="CY710" s="156"/>
      <c r="CZ710" s="156"/>
      <c r="DA710" s="156"/>
      <c r="DB710" s="156"/>
      <c r="DC710" s="156"/>
      <c r="DD710" s="156"/>
    </row>
    <row r="711" spans="1:108" s="243" customFormat="1" x14ac:dyDescent="0.2">
      <c r="A711" s="179"/>
      <c r="B711" s="179"/>
      <c r="C711" s="179"/>
      <c r="D711" s="179"/>
      <c r="E711" s="242"/>
      <c r="F711" s="179"/>
      <c r="G711" s="179"/>
      <c r="H711" s="179"/>
      <c r="I711" s="179"/>
      <c r="J711" s="179"/>
      <c r="K711" s="179"/>
      <c r="L711" s="179"/>
      <c r="M711" s="179"/>
      <c r="N711" s="179"/>
      <c r="O711" s="179"/>
      <c r="P711" s="179"/>
      <c r="Q711" s="179"/>
      <c r="R711" s="179"/>
      <c r="S711" s="179"/>
      <c r="T711" s="179"/>
      <c r="U711" s="179"/>
      <c r="V711" s="179"/>
      <c r="W711" s="179"/>
      <c r="X711" s="179"/>
      <c r="Y711" s="179"/>
      <c r="Z711" s="179"/>
      <c r="AB711" s="179"/>
      <c r="AC711" s="179"/>
      <c r="AF711" s="179"/>
      <c r="AG711" s="179"/>
      <c r="AJ711" s="179"/>
      <c r="AK711" s="179"/>
      <c r="AN711" s="179"/>
      <c r="AO711" s="179"/>
      <c r="AR711" s="179"/>
      <c r="AS711" s="179"/>
      <c r="AV711" s="179"/>
      <c r="AW711" s="179"/>
      <c r="AZ711" s="179"/>
      <c r="BA711" s="179"/>
      <c r="BD711" s="179"/>
      <c r="BE711" s="179"/>
      <c r="BH711" s="179"/>
      <c r="BI711" s="179"/>
      <c r="BL711" s="179"/>
      <c r="BM711" s="179"/>
      <c r="BP711" s="179"/>
      <c r="BQ711" s="179"/>
      <c r="BT711" s="179"/>
      <c r="BU711" s="179"/>
      <c r="BX711" s="179"/>
      <c r="BY711" s="179"/>
      <c r="CB711" s="179"/>
      <c r="CC711" s="179"/>
      <c r="CF711" s="179"/>
      <c r="CG711" s="179"/>
      <c r="CJ711" s="179"/>
      <c r="CK711" s="179"/>
      <c r="CN711" s="179"/>
      <c r="CO711" s="179"/>
      <c r="CR711" s="179"/>
      <c r="CS711" s="179"/>
      <c r="CV711" s="179"/>
      <c r="CW711" s="179"/>
      <c r="CX711" s="156"/>
      <c r="CY711" s="156"/>
      <c r="CZ711" s="156"/>
      <c r="DA711" s="156"/>
      <c r="DB711" s="156"/>
      <c r="DC711" s="156"/>
      <c r="DD711" s="156"/>
    </row>
    <row r="712" spans="1:108" s="243" customFormat="1" x14ac:dyDescent="0.2">
      <c r="A712" s="179"/>
      <c r="B712" s="179"/>
      <c r="C712" s="179"/>
      <c r="D712" s="179"/>
      <c r="E712" s="242"/>
      <c r="F712" s="179"/>
      <c r="G712" s="179"/>
      <c r="H712" s="179"/>
      <c r="I712" s="179"/>
      <c r="J712" s="179"/>
      <c r="K712" s="179"/>
      <c r="L712" s="179"/>
      <c r="M712" s="179"/>
      <c r="N712" s="179"/>
      <c r="O712" s="179"/>
      <c r="P712" s="179"/>
      <c r="Q712" s="179"/>
      <c r="R712" s="179"/>
      <c r="S712" s="179"/>
      <c r="T712" s="179"/>
      <c r="U712" s="179"/>
      <c r="V712" s="179"/>
      <c r="W712" s="179"/>
      <c r="X712" s="179"/>
      <c r="Y712" s="179"/>
      <c r="Z712" s="179"/>
      <c r="AB712" s="179"/>
      <c r="AC712" s="179"/>
      <c r="AF712" s="179"/>
      <c r="AG712" s="179"/>
      <c r="AJ712" s="179"/>
      <c r="AK712" s="179"/>
      <c r="AN712" s="179"/>
      <c r="AO712" s="179"/>
      <c r="AR712" s="179"/>
      <c r="AS712" s="179"/>
      <c r="AV712" s="179"/>
      <c r="AW712" s="179"/>
      <c r="AZ712" s="179"/>
      <c r="BA712" s="179"/>
      <c r="BD712" s="179"/>
      <c r="BE712" s="179"/>
      <c r="BH712" s="179"/>
      <c r="BI712" s="179"/>
      <c r="BL712" s="179"/>
      <c r="BM712" s="179"/>
      <c r="BP712" s="179"/>
      <c r="BQ712" s="179"/>
      <c r="BT712" s="179"/>
      <c r="BU712" s="179"/>
      <c r="BX712" s="179"/>
      <c r="BY712" s="179"/>
      <c r="CB712" s="179"/>
      <c r="CC712" s="179"/>
      <c r="CF712" s="179"/>
      <c r="CG712" s="179"/>
      <c r="CJ712" s="179"/>
      <c r="CK712" s="179"/>
      <c r="CN712" s="179"/>
      <c r="CO712" s="179"/>
      <c r="CR712" s="179"/>
      <c r="CS712" s="179"/>
      <c r="CV712" s="179"/>
      <c r="CW712" s="179"/>
      <c r="CX712" s="156"/>
      <c r="CY712" s="156"/>
      <c r="CZ712" s="156"/>
      <c r="DA712" s="156"/>
      <c r="DB712" s="156"/>
      <c r="DC712" s="156"/>
      <c r="DD712" s="156"/>
    </row>
    <row r="713" spans="1:108" s="243" customFormat="1" x14ac:dyDescent="0.2">
      <c r="A713" s="179"/>
      <c r="B713" s="179"/>
      <c r="C713" s="179"/>
      <c r="D713" s="179"/>
      <c r="E713" s="242"/>
      <c r="F713" s="179"/>
      <c r="G713" s="179"/>
      <c r="H713" s="179"/>
      <c r="I713" s="179"/>
      <c r="J713" s="179"/>
      <c r="K713" s="179"/>
      <c r="L713" s="179"/>
      <c r="M713" s="179"/>
      <c r="N713" s="179"/>
      <c r="O713" s="179"/>
      <c r="P713" s="179"/>
      <c r="Q713" s="179"/>
      <c r="R713" s="179"/>
      <c r="S713" s="179"/>
      <c r="T713" s="179"/>
      <c r="U713" s="179"/>
      <c r="V713" s="179"/>
      <c r="W713" s="179"/>
      <c r="X713" s="179"/>
      <c r="Y713" s="179"/>
      <c r="Z713" s="179"/>
      <c r="AB713" s="179"/>
      <c r="AC713" s="179"/>
      <c r="AF713" s="179"/>
      <c r="AG713" s="179"/>
      <c r="AJ713" s="179"/>
      <c r="AK713" s="179"/>
      <c r="AN713" s="179"/>
      <c r="AO713" s="179"/>
      <c r="AR713" s="179"/>
      <c r="AS713" s="179"/>
      <c r="AV713" s="179"/>
      <c r="AW713" s="179"/>
      <c r="AZ713" s="179"/>
      <c r="BA713" s="179"/>
      <c r="BD713" s="179"/>
      <c r="BE713" s="179"/>
      <c r="BH713" s="179"/>
      <c r="BI713" s="179"/>
      <c r="BL713" s="179"/>
      <c r="BM713" s="179"/>
      <c r="BP713" s="179"/>
      <c r="BQ713" s="179"/>
      <c r="BT713" s="179"/>
      <c r="BU713" s="179"/>
      <c r="BX713" s="179"/>
      <c r="BY713" s="179"/>
      <c r="CB713" s="179"/>
      <c r="CC713" s="179"/>
      <c r="CF713" s="179"/>
      <c r="CG713" s="179"/>
      <c r="CJ713" s="179"/>
      <c r="CK713" s="179"/>
      <c r="CN713" s="179"/>
      <c r="CO713" s="179"/>
      <c r="CR713" s="179"/>
      <c r="CS713" s="179"/>
      <c r="CV713" s="179"/>
      <c r="CW713" s="179"/>
      <c r="CX713" s="156"/>
      <c r="CY713" s="156"/>
      <c r="CZ713" s="156"/>
      <c r="DA713" s="156"/>
      <c r="DB713" s="156"/>
      <c r="DC713" s="156"/>
      <c r="DD713" s="156"/>
    </row>
    <row r="714" spans="1:108" s="243" customFormat="1" x14ac:dyDescent="0.2">
      <c r="A714" s="179"/>
      <c r="B714" s="179"/>
      <c r="C714" s="179"/>
      <c r="D714" s="179"/>
      <c r="E714" s="242"/>
      <c r="F714" s="179"/>
      <c r="G714" s="179"/>
      <c r="H714" s="179"/>
      <c r="I714" s="179"/>
      <c r="J714" s="179"/>
      <c r="K714" s="179"/>
      <c r="L714" s="179"/>
      <c r="M714" s="179"/>
      <c r="N714" s="179"/>
      <c r="O714" s="179"/>
      <c r="P714" s="179"/>
      <c r="Q714" s="179"/>
      <c r="R714" s="179"/>
      <c r="S714" s="179"/>
      <c r="T714" s="179"/>
      <c r="U714" s="179"/>
      <c r="V714" s="179"/>
      <c r="W714" s="179"/>
      <c r="X714" s="179"/>
      <c r="Y714" s="179"/>
      <c r="Z714" s="179"/>
      <c r="AB714" s="179"/>
      <c r="AC714" s="179"/>
      <c r="AF714" s="179"/>
      <c r="AG714" s="179"/>
      <c r="AJ714" s="179"/>
      <c r="AK714" s="179"/>
      <c r="AN714" s="179"/>
      <c r="AO714" s="179"/>
      <c r="AR714" s="179"/>
      <c r="AS714" s="179"/>
      <c r="AV714" s="179"/>
      <c r="AW714" s="179"/>
      <c r="AZ714" s="179"/>
      <c r="BA714" s="179"/>
      <c r="BD714" s="179"/>
      <c r="BE714" s="179"/>
      <c r="BH714" s="179"/>
      <c r="BI714" s="179"/>
      <c r="BL714" s="179"/>
      <c r="BM714" s="179"/>
      <c r="BP714" s="179"/>
      <c r="BQ714" s="179"/>
      <c r="BT714" s="179"/>
      <c r="BU714" s="179"/>
      <c r="BX714" s="179"/>
      <c r="BY714" s="179"/>
      <c r="CB714" s="179"/>
      <c r="CC714" s="179"/>
      <c r="CF714" s="179"/>
      <c r="CG714" s="179"/>
      <c r="CJ714" s="179"/>
      <c r="CK714" s="179"/>
      <c r="CN714" s="179"/>
      <c r="CO714" s="179"/>
      <c r="CR714" s="179"/>
      <c r="CS714" s="179"/>
      <c r="CV714" s="179"/>
      <c r="CW714" s="179"/>
      <c r="CX714" s="156"/>
      <c r="CY714" s="156"/>
      <c r="CZ714" s="156"/>
      <c r="DA714" s="156"/>
      <c r="DB714" s="156"/>
      <c r="DC714" s="156"/>
      <c r="DD714" s="156"/>
    </row>
    <row r="715" spans="1:108" s="243" customFormat="1" x14ac:dyDescent="0.2">
      <c r="A715" s="179"/>
      <c r="B715" s="179"/>
      <c r="C715" s="179"/>
      <c r="D715" s="179"/>
      <c r="E715" s="242"/>
      <c r="F715" s="179"/>
      <c r="G715" s="179"/>
      <c r="H715" s="179"/>
      <c r="I715" s="179"/>
      <c r="J715" s="179"/>
      <c r="K715" s="179"/>
      <c r="L715" s="179"/>
      <c r="M715" s="179"/>
      <c r="N715" s="179"/>
      <c r="O715" s="179"/>
      <c r="P715" s="179"/>
      <c r="Q715" s="179"/>
      <c r="R715" s="179"/>
      <c r="S715" s="179"/>
      <c r="T715" s="179"/>
      <c r="U715" s="179"/>
      <c r="V715" s="179"/>
      <c r="W715" s="179"/>
      <c r="X715" s="179"/>
      <c r="Y715" s="179"/>
      <c r="Z715" s="179"/>
      <c r="AB715" s="179"/>
      <c r="AC715" s="179"/>
      <c r="AF715" s="179"/>
      <c r="AG715" s="179"/>
      <c r="AJ715" s="179"/>
      <c r="AK715" s="179"/>
      <c r="AN715" s="179"/>
      <c r="AO715" s="179"/>
      <c r="AR715" s="179"/>
      <c r="AS715" s="179"/>
      <c r="AV715" s="179"/>
      <c r="AW715" s="179"/>
      <c r="AZ715" s="179"/>
      <c r="BA715" s="179"/>
      <c r="BD715" s="179"/>
      <c r="BE715" s="179"/>
      <c r="BH715" s="179"/>
      <c r="BI715" s="179"/>
      <c r="BL715" s="179"/>
      <c r="BM715" s="179"/>
      <c r="BP715" s="179"/>
      <c r="BQ715" s="179"/>
      <c r="BT715" s="179"/>
      <c r="BU715" s="179"/>
      <c r="BX715" s="179"/>
      <c r="BY715" s="179"/>
      <c r="CB715" s="179"/>
      <c r="CC715" s="179"/>
      <c r="CF715" s="179"/>
      <c r="CG715" s="179"/>
      <c r="CJ715" s="179"/>
      <c r="CK715" s="179"/>
      <c r="CN715" s="179"/>
      <c r="CO715" s="179"/>
      <c r="CR715" s="179"/>
      <c r="CS715" s="179"/>
      <c r="CV715" s="179"/>
      <c r="CW715" s="179"/>
      <c r="CX715" s="156"/>
      <c r="CY715" s="156"/>
      <c r="CZ715" s="156"/>
      <c r="DA715" s="156"/>
      <c r="DB715" s="156"/>
      <c r="DC715" s="156"/>
      <c r="DD715" s="156"/>
    </row>
    <row r="716" spans="1:108" s="243" customFormat="1" x14ac:dyDescent="0.2">
      <c r="A716" s="179"/>
      <c r="B716" s="179"/>
      <c r="C716" s="179"/>
      <c r="D716" s="179"/>
      <c r="E716" s="242"/>
      <c r="F716" s="179"/>
      <c r="G716" s="179"/>
      <c r="H716" s="179"/>
      <c r="I716" s="179"/>
      <c r="J716" s="179"/>
      <c r="K716" s="179"/>
      <c r="L716" s="179"/>
      <c r="M716" s="179"/>
      <c r="N716" s="179"/>
      <c r="O716" s="179"/>
      <c r="P716" s="179"/>
      <c r="Q716" s="179"/>
      <c r="R716" s="179"/>
      <c r="S716" s="179"/>
      <c r="T716" s="179"/>
      <c r="U716" s="179"/>
      <c r="V716" s="179"/>
      <c r="W716" s="179"/>
      <c r="X716" s="179"/>
      <c r="Y716" s="179"/>
      <c r="Z716" s="179"/>
      <c r="AB716" s="179"/>
      <c r="AC716" s="179"/>
      <c r="AF716" s="179"/>
      <c r="AG716" s="179"/>
      <c r="AJ716" s="179"/>
      <c r="AK716" s="179"/>
      <c r="AN716" s="179"/>
      <c r="AO716" s="179"/>
      <c r="AR716" s="179"/>
      <c r="AS716" s="179"/>
      <c r="AV716" s="179"/>
      <c r="AW716" s="179"/>
      <c r="AZ716" s="179"/>
      <c r="BA716" s="179"/>
      <c r="BD716" s="179"/>
      <c r="BE716" s="179"/>
      <c r="BH716" s="179"/>
      <c r="BI716" s="179"/>
      <c r="BL716" s="179"/>
      <c r="BM716" s="179"/>
      <c r="BP716" s="179"/>
      <c r="BQ716" s="179"/>
      <c r="BT716" s="179"/>
      <c r="BU716" s="179"/>
      <c r="BX716" s="179"/>
      <c r="BY716" s="179"/>
      <c r="CB716" s="179"/>
      <c r="CC716" s="179"/>
      <c r="CF716" s="179"/>
      <c r="CG716" s="179"/>
      <c r="CJ716" s="179"/>
      <c r="CK716" s="179"/>
      <c r="CN716" s="179"/>
      <c r="CO716" s="179"/>
      <c r="CR716" s="179"/>
      <c r="CS716" s="179"/>
      <c r="CV716" s="179"/>
      <c r="CW716" s="179"/>
      <c r="CX716" s="156"/>
      <c r="CY716" s="156"/>
      <c r="CZ716" s="156"/>
      <c r="DA716" s="156"/>
      <c r="DB716" s="156"/>
      <c r="DC716" s="156"/>
      <c r="DD716" s="156"/>
    </row>
    <row r="717" spans="1:108" s="243" customFormat="1" x14ac:dyDescent="0.2">
      <c r="A717" s="179"/>
      <c r="B717" s="179"/>
      <c r="C717" s="179"/>
      <c r="D717" s="179"/>
      <c r="E717" s="242"/>
      <c r="F717" s="179"/>
      <c r="G717" s="179"/>
      <c r="H717" s="179"/>
      <c r="I717" s="179"/>
      <c r="J717" s="179"/>
      <c r="K717" s="179"/>
      <c r="L717" s="179"/>
      <c r="M717" s="179"/>
      <c r="N717" s="179"/>
      <c r="O717" s="179"/>
      <c r="P717" s="179"/>
      <c r="Q717" s="179"/>
      <c r="R717" s="179"/>
      <c r="S717" s="179"/>
      <c r="T717" s="179"/>
      <c r="U717" s="179"/>
      <c r="V717" s="179"/>
      <c r="W717" s="179"/>
      <c r="X717" s="179"/>
      <c r="Y717" s="179"/>
      <c r="Z717" s="179"/>
      <c r="AB717" s="179"/>
      <c r="AC717" s="179"/>
      <c r="AF717" s="179"/>
      <c r="AG717" s="179"/>
      <c r="AJ717" s="179"/>
      <c r="AK717" s="179"/>
      <c r="AN717" s="179"/>
      <c r="AO717" s="179"/>
      <c r="AR717" s="179"/>
      <c r="AS717" s="179"/>
      <c r="AV717" s="179"/>
      <c r="AW717" s="179"/>
      <c r="AZ717" s="179"/>
      <c r="BA717" s="179"/>
      <c r="BD717" s="179"/>
      <c r="BE717" s="179"/>
      <c r="BH717" s="179"/>
      <c r="BI717" s="179"/>
      <c r="BL717" s="179"/>
      <c r="BM717" s="179"/>
      <c r="BP717" s="179"/>
      <c r="BQ717" s="179"/>
      <c r="BT717" s="179"/>
      <c r="BU717" s="179"/>
      <c r="BX717" s="179"/>
      <c r="BY717" s="179"/>
      <c r="CB717" s="179"/>
      <c r="CC717" s="179"/>
      <c r="CF717" s="179"/>
      <c r="CG717" s="179"/>
      <c r="CJ717" s="179"/>
      <c r="CK717" s="179"/>
      <c r="CN717" s="179"/>
      <c r="CO717" s="179"/>
      <c r="CR717" s="179"/>
      <c r="CS717" s="179"/>
      <c r="CV717" s="179"/>
      <c r="CW717" s="179"/>
      <c r="CX717" s="156"/>
      <c r="CY717" s="156"/>
      <c r="CZ717" s="156"/>
      <c r="DA717" s="156"/>
      <c r="DB717" s="156"/>
      <c r="DC717" s="156"/>
      <c r="DD717" s="156"/>
    </row>
    <row r="718" spans="1:108" s="243" customFormat="1" x14ac:dyDescent="0.2">
      <c r="A718" s="179"/>
      <c r="B718" s="179"/>
      <c r="C718" s="179"/>
      <c r="D718" s="179"/>
      <c r="E718" s="242"/>
      <c r="F718" s="179"/>
      <c r="G718" s="179"/>
      <c r="H718" s="179"/>
      <c r="I718" s="179"/>
      <c r="J718" s="179"/>
      <c r="K718" s="179"/>
      <c r="L718" s="179"/>
      <c r="M718" s="179"/>
      <c r="N718" s="179"/>
      <c r="O718" s="179"/>
      <c r="P718" s="179"/>
      <c r="Q718" s="179"/>
      <c r="R718" s="179"/>
      <c r="S718" s="179"/>
      <c r="T718" s="179"/>
      <c r="U718" s="179"/>
      <c r="V718" s="179"/>
      <c r="W718" s="179"/>
      <c r="X718" s="179"/>
      <c r="Y718" s="179"/>
      <c r="Z718" s="179"/>
      <c r="AB718" s="179"/>
      <c r="AC718" s="179"/>
      <c r="AF718" s="179"/>
      <c r="AG718" s="179"/>
      <c r="AJ718" s="179"/>
      <c r="AK718" s="179"/>
      <c r="AN718" s="179"/>
      <c r="AO718" s="179"/>
      <c r="AR718" s="179"/>
      <c r="AS718" s="179"/>
      <c r="AV718" s="179"/>
      <c r="AW718" s="179"/>
      <c r="AZ718" s="179"/>
      <c r="BA718" s="179"/>
      <c r="BD718" s="179"/>
      <c r="BE718" s="179"/>
      <c r="BH718" s="179"/>
      <c r="BI718" s="179"/>
      <c r="BL718" s="179"/>
      <c r="BM718" s="179"/>
      <c r="BP718" s="179"/>
      <c r="BQ718" s="179"/>
      <c r="BT718" s="179"/>
      <c r="BU718" s="179"/>
      <c r="BX718" s="179"/>
      <c r="BY718" s="179"/>
      <c r="CB718" s="179"/>
      <c r="CC718" s="179"/>
      <c r="CF718" s="179"/>
      <c r="CG718" s="179"/>
      <c r="CJ718" s="179"/>
      <c r="CK718" s="179"/>
      <c r="CN718" s="179"/>
      <c r="CO718" s="179"/>
      <c r="CR718" s="179"/>
      <c r="CS718" s="179"/>
      <c r="CV718" s="179"/>
      <c r="CW718" s="179"/>
      <c r="CX718" s="156"/>
      <c r="CY718" s="156"/>
      <c r="CZ718" s="156"/>
      <c r="DA718" s="156"/>
      <c r="DB718" s="156"/>
      <c r="DC718" s="156"/>
      <c r="DD718" s="156"/>
    </row>
    <row r="719" spans="1:108" s="243" customFormat="1" x14ac:dyDescent="0.2">
      <c r="A719" s="179"/>
      <c r="B719" s="179"/>
      <c r="C719" s="179"/>
      <c r="D719" s="179"/>
      <c r="E719" s="242"/>
      <c r="F719" s="179"/>
      <c r="G719" s="179"/>
      <c r="H719" s="179"/>
      <c r="I719" s="179"/>
      <c r="J719" s="179"/>
      <c r="K719" s="179"/>
      <c r="L719" s="179"/>
      <c r="M719" s="179"/>
      <c r="N719" s="179"/>
      <c r="O719" s="179"/>
      <c r="P719" s="179"/>
      <c r="Q719" s="179"/>
      <c r="R719" s="179"/>
      <c r="S719" s="179"/>
      <c r="T719" s="179"/>
      <c r="U719" s="179"/>
      <c r="V719" s="179"/>
      <c r="W719" s="179"/>
      <c r="X719" s="179"/>
      <c r="Y719" s="179"/>
      <c r="Z719" s="179"/>
      <c r="AB719" s="179"/>
      <c r="AC719" s="179"/>
      <c r="AF719" s="179"/>
      <c r="AG719" s="179"/>
      <c r="AJ719" s="179"/>
      <c r="AK719" s="179"/>
      <c r="AN719" s="179"/>
      <c r="AO719" s="179"/>
      <c r="AR719" s="179"/>
      <c r="AS719" s="179"/>
      <c r="AV719" s="179"/>
      <c r="AW719" s="179"/>
      <c r="AZ719" s="179"/>
      <c r="BA719" s="179"/>
      <c r="BD719" s="179"/>
      <c r="BE719" s="179"/>
      <c r="BH719" s="179"/>
      <c r="BI719" s="179"/>
      <c r="BL719" s="179"/>
      <c r="BM719" s="179"/>
      <c r="BP719" s="179"/>
      <c r="BQ719" s="179"/>
      <c r="BT719" s="179"/>
      <c r="BU719" s="179"/>
      <c r="BX719" s="179"/>
      <c r="BY719" s="179"/>
      <c r="CB719" s="179"/>
      <c r="CC719" s="179"/>
      <c r="CF719" s="179"/>
      <c r="CG719" s="179"/>
      <c r="CJ719" s="179"/>
      <c r="CK719" s="179"/>
      <c r="CN719" s="179"/>
      <c r="CO719" s="179"/>
      <c r="CR719" s="179"/>
      <c r="CS719" s="179"/>
      <c r="CV719" s="179"/>
      <c r="CW719" s="179"/>
      <c r="CX719" s="156"/>
      <c r="CY719" s="156"/>
      <c r="CZ719" s="156"/>
      <c r="DA719" s="156"/>
      <c r="DB719" s="156"/>
      <c r="DC719" s="156"/>
      <c r="DD719" s="156"/>
    </row>
    <row r="720" spans="1:108" s="243" customFormat="1" x14ac:dyDescent="0.2">
      <c r="A720" s="179"/>
      <c r="B720" s="179"/>
      <c r="C720" s="179"/>
      <c r="D720" s="179"/>
      <c r="E720" s="242"/>
      <c r="F720" s="179"/>
      <c r="G720" s="179"/>
      <c r="H720" s="179"/>
      <c r="I720" s="179"/>
      <c r="J720" s="179"/>
      <c r="K720" s="179"/>
      <c r="L720" s="179"/>
      <c r="M720" s="179"/>
      <c r="N720" s="179"/>
      <c r="O720" s="179"/>
      <c r="P720" s="179"/>
      <c r="Q720" s="179"/>
      <c r="R720" s="179"/>
      <c r="S720" s="179"/>
      <c r="T720" s="179"/>
      <c r="U720" s="179"/>
      <c r="V720" s="179"/>
      <c r="W720" s="179"/>
      <c r="X720" s="179"/>
      <c r="Y720" s="179"/>
      <c r="Z720" s="179"/>
      <c r="AB720" s="179"/>
      <c r="AC720" s="179"/>
      <c r="AF720" s="179"/>
      <c r="AG720" s="179"/>
      <c r="AJ720" s="179"/>
      <c r="AK720" s="179"/>
      <c r="AN720" s="179"/>
      <c r="AO720" s="179"/>
      <c r="AR720" s="179"/>
      <c r="AS720" s="179"/>
      <c r="AV720" s="179"/>
      <c r="AW720" s="179"/>
      <c r="AZ720" s="179"/>
      <c r="BA720" s="179"/>
      <c r="BD720" s="179"/>
      <c r="BE720" s="179"/>
      <c r="BH720" s="179"/>
      <c r="BI720" s="179"/>
      <c r="BL720" s="179"/>
      <c r="BM720" s="179"/>
      <c r="BP720" s="179"/>
      <c r="BQ720" s="179"/>
      <c r="BT720" s="179"/>
      <c r="BU720" s="179"/>
      <c r="BX720" s="179"/>
      <c r="BY720" s="179"/>
      <c r="CB720" s="179"/>
      <c r="CC720" s="179"/>
      <c r="CF720" s="179"/>
      <c r="CG720" s="179"/>
      <c r="CJ720" s="179"/>
      <c r="CK720" s="179"/>
      <c r="CN720" s="179"/>
      <c r="CO720" s="179"/>
      <c r="CR720" s="179"/>
      <c r="CS720" s="179"/>
      <c r="CV720" s="179"/>
      <c r="CW720" s="179"/>
      <c r="CX720" s="156"/>
      <c r="CY720" s="156"/>
      <c r="CZ720" s="156"/>
      <c r="DA720" s="156"/>
      <c r="DB720" s="156"/>
      <c r="DC720" s="156"/>
      <c r="DD720" s="156"/>
    </row>
    <row r="721" spans="1:108" s="243" customFormat="1" x14ac:dyDescent="0.2">
      <c r="A721" s="179"/>
      <c r="B721" s="179"/>
      <c r="C721" s="179"/>
      <c r="D721" s="179"/>
      <c r="E721" s="242"/>
      <c r="F721" s="179"/>
      <c r="G721" s="179"/>
      <c r="H721" s="179"/>
      <c r="I721" s="179"/>
      <c r="J721" s="179"/>
      <c r="K721" s="179"/>
      <c r="L721" s="179"/>
      <c r="M721" s="179"/>
      <c r="N721" s="179"/>
      <c r="O721" s="179"/>
      <c r="P721" s="179"/>
      <c r="Q721" s="179"/>
      <c r="R721" s="179"/>
      <c r="S721" s="179"/>
      <c r="T721" s="179"/>
      <c r="U721" s="179"/>
      <c r="V721" s="179"/>
      <c r="W721" s="179"/>
      <c r="X721" s="179"/>
      <c r="Y721" s="179"/>
      <c r="Z721" s="179"/>
      <c r="AB721" s="179"/>
      <c r="AC721" s="179"/>
      <c r="AF721" s="179"/>
      <c r="AG721" s="179"/>
      <c r="AJ721" s="179"/>
      <c r="AK721" s="179"/>
      <c r="AN721" s="179"/>
      <c r="AO721" s="179"/>
      <c r="AR721" s="179"/>
      <c r="AS721" s="179"/>
      <c r="AV721" s="179"/>
      <c r="AW721" s="179"/>
      <c r="AZ721" s="179"/>
      <c r="BA721" s="179"/>
      <c r="BD721" s="179"/>
      <c r="BE721" s="179"/>
      <c r="BH721" s="179"/>
      <c r="BI721" s="179"/>
      <c r="BL721" s="179"/>
      <c r="BM721" s="179"/>
      <c r="BP721" s="179"/>
      <c r="BQ721" s="179"/>
      <c r="BT721" s="179"/>
      <c r="BU721" s="179"/>
      <c r="BX721" s="179"/>
      <c r="BY721" s="179"/>
      <c r="CB721" s="179"/>
      <c r="CC721" s="179"/>
      <c r="CF721" s="179"/>
      <c r="CG721" s="179"/>
      <c r="CJ721" s="179"/>
      <c r="CK721" s="179"/>
      <c r="CN721" s="179"/>
      <c r="CO721" s="179"/>
      <c r="CR721" s="179"/>
      <c r="CS721" s="179"/>
      <c r="CV721" s="179"/>
      <c r="CW721" s="179"/>
      <c r="CX721" s="156"/>
      <c r="CY721" s="156"/>
      <c r="CZ721" s="156"/>
      <c r="DA721" s="156"/>
      <c r="DB721" s="156"/>
      <c r="DC721" s="156"/>
      <c r="DD721" s="156"/>
    </row>
    <row r="722" spans="1:108" s="243" customFormat="1" x14ac:dyDescent="0.2">
      <c r="A722" s="179"/>
      <c r="B722" s="179"/>
      <c r="C722" s="179"/>
      <c r="D722" s="179"/>
      <c r="E722" s="242"/>
      <c r="F722" s="179"/>
      <c r="G722" s="179"/>
      <c r="H722" s="179"/>
      <c r="I722" s="179"/>
      <c r="J722" s="179"/>
      <c r="K722" s="179"/>
      <c r="L722" s="179"/>
      <c r="M722" s="179"/>
      <c r="N722" s="179"/>
      <c r="O722" s="179"/>
      <c r="P722" s="179"/>
      <c r="Q722" s="179"/>
      <c r="R722" s="179"/>
      <c r="S722" s="179"/>
      <c r="T722" s="179"/>
      <c r="U722" s="179"/>
      <c r="V722" s="179"/>
      <c r="W722" s="179"/>
      <c r="X722" s="179"/>
      <c r="Y722" s="179"/>
      <c r="Z722" s="179"/>
      <c r="AB722" s="179"/>
      <c r="AC722" s="179"/>
      <c r="AF722" s="179"/>
      <c r="AG722" s="179"/>
      <c r="AJ722" s="179"/>
      <c r="AK722" s="179"/>
      <c r="AN722" s="179"/>
      <c r="AO722" s="179"/>
      <c r="AR722" s="179"/>
      <c r="AS722" s="179"/>
      <c r="AV722" s="179"/>
      <c r="AW722" s="179"/>
      <c r="AZ722" s="179"/>
      <c r="BA722" s="179"/>
      <c r="BD722" s="179"/>
      <c r="BE722" s="179"/>
      <c r="BH722" s="179"/>
      <c r="BI722" s="179"/>
      <c r="BL722" s="179"/>
      <c r="BM722" s="179"/>
      <c r="BP722" s="179"/>
      <c r="BQ722" s="179"/>
      <c r="BT722" s="179"/>
      <c r="BU722" s="179"/>
      <c r="BX722" s="179"/>
      <c r="BY722" s="179"/>
      <c r="CB722" s="179"/>
      <c r="CC722" s="179"/>
      <c r="CF722" s="179"/>
      <c r="CG722" s="179"/>
      <c r="CJ722" s="179"/>
      <c r="CK722" s="179"/>
      <c r="CN722" s="179"/>
      <c r="CO722" s="179"/>
      <c r="CR722" s="179"/>
      <c r="CS722" s="179"/>
      <c r="CV722" s="179"/>
      <c r="CW722" s="179"/>
      <c r="CX722" s="156"/>
      <c r="CY722" s="156"/>
      <c r="CZ722" s="156"/>
      <c r="DA722" s="156"/>
      <c r="DB722" s="156"/>
      <c r="DC722" s="156"/>
      <c r="DD722" s="156"/>
    </row>
    <row r="723" spans="1:108" s="243" customFormat="1" x14ac:dyDescent="0.2">
      <c r="A723" s="179"/>
      <c r="B723" s="179"/>
      <c r="C723" s="179"/>
      <c r="D723" s="179"/>
      <c r="E723" s="242"/>
      <c r="F723" s="179"/>
      <c r="G723" s="179"/>
      <c r="H723" s="179"/>
      <c r="I723" s="179"/>
      <c r="J723" s="179"/>
      <c r="K723" s="179"/>
      <c r="L723" s="179"/>
      <c r="M723" s="179"/>
      <c r="N723" s="179"/>
      <c r="O723" s="179"/>
      <c r="P723" s="179"/>
      <c r="Q723" s="179"/>
      <c r="R723" s="179"/>
      <c r="S723" s="179"/>
      <c r="T723" s="179"/>
      <c r="U723" s="179"/>
      <c r="V723" s="179"/>
      <c r="W723" s="179"/>
      <c r="X723" s="179"/>
      <c r="Y723" s="179"/>
      <c r="Z723" s="179"/>
      <c r="AB723" s="179"/>
      <c r="AC723" s="179"/>
      <c r="AF723" s="179"/>
      <c r="AG723" s="179"/>
      <c r="AJ723" s="179"/>
      <c r="AK723" s="179"/>
      <c r="AN723" s="179"/>
      <c r="AO723" s="179"/>
      <c r="AR723" s="179"/>
      <c r="AS723" s="179"/>
      <c r="AV723" s="179"/>
      <c r="AW723" s="179"/>
      <c r="AZ723" s="179"/>
      <c r="BA723" s="179"/>
      <c r="BD723" s="179"/>
      <c r="BE723" s="179"/>
      <c r="BH723" s="179"/>
      <c r="BI723" s="179"/>
      <c r="BL723" s="179"/>
      <c r="BM723" s="179"/>
      <c r="BP723" s="179"/>
      <c r="BQ723" s="179"/>
      <c r="BT723" s="179"/>
      <c r="BU723" s="179"/>
      <c r="BX723" s="179"/>
      <c r="BY723" s="179"/>
      <c r="CB723" s="179"/>
      <c r="CC723" s="179"/>
      <c r="CF723" s="179"/>
      <c r="CG723" s="179"/>
      <c r="CJ723" s="179"/>
      <c r="CK723" s="179"/>
      <c r="CN723" s="179"/>
      <c r="CO723" s="179"/>
      <c r="CR723" s="179"/>
      <c r="CS723" s="179"/>
      <c r="CV723" s="179"/>
      <c r="CW723" s="179"/>
      <c r="CX723" s="156"/>
      <c r="CY723" s="156"/>
      <c r="CZ723" s="156"/>
      <c r="DA723" s="156"/>
      <c r="DB723" s="156"/>
      <c r="DC723" s="156"/>
      <c r="DD723" s="156"/>
    </row>
    <row r="724" spans="1:108" s="243" customFormat="1" x14ac:dyDescent="0.2">
      <c r="A724" s="179"/>
      <c r="B724" s="179"/>
      <c r="C724" s="179"/>
      <c r="D724" s="179"/>
      <c r="E724" s="242"/>
      <c r="F724" s="179"/>
      <c r="G724" s="179"/>
      <c r="H724" s="179"/>
      <c r="I724" s="179"/>
      <c r="J724" s="179"/>
      <c r="K724" s="179"/>
      <c r="L724" s="179"/>
      <c r="M724" s="179"/>
      <c r="N724" s="179"/>
      <c r="O724" s="179"/>
      <c r="P724" s="179"/>
      <c r="Q724" s="179"/>
      <c r="R724" s="179"/>
      <c r="S724" s="179"/>
      <c r="T724" s="179"/>
      <c r="U724" s="179"/>
      <c r="V724" s="179"/>
      <c r="W724" s="179"/>
      <c r="X724" s="179"/>
      <c r="Y724" s="179"/>
      <c r="Z724" s="179"/>
      <c r="AB724" s="179"/>
      <c r="AC724" s="179"/>
      <c r="AF724" s="179"/>
      <c r="AG724" s="179"/>
      <c r="AJ724" s="179"/>
      <c r="AK724" s="179"/>
      <c r="AN724" s="179"/>
      <c r="AO724" s="179"/>
      <c r="AR724" s="179"/>
      <c r="AS724" s="179"/>
      <c r="AV724" s="179"/>
      <c r="AW724" s="179"/>
      <c r="AZ724" s="179"/>
      <c r="BA724" s="179"/>
      <c r="BD724" s="179"/>
      <c r="BE724" s="179"/>
      <c r="BH724" s="179"/>
      <c r="BI724" s="179"/>
      <c r="BL724" s="179"/>
      <c r="BM724" s="179"/>
      <c r="BP724" s="179"/>
      <c r="BQ724" s="179"/>
      <c r="BT724" s="179"/>
      <c r="BU724" s="179"/>
      <c r="BX724" s="179"/>
      <c r="BY724" s="179"/>
      <c r="CB724" s="179"/>
      <c r="CC724" s="179"/>
      <c r="CF724" s="179"/>
      <c r="CG724" s="179"/>
      <c r="CJ724" s="179"/>
      <c r="CK724" s="179"/>
      <c r="CN724" s="179"/>
      <c r="CO724" s="179"/>
      <c r="CR724" s="179"/>
      <c r="CS724" s="179"/>
      <c r="CV724" s="179"/>
      <c r="CW724" s="179"/>
      <c r="CX724" s="156"/>
      <c r="CY724" s="156"/>
      <c r="CZ724" s="156"/>
      <c r="DA724" s="156"/>
      <c r="DB724" s="156"/>
      <c r="DC724" s="156"/>
      <c r="DD724" s="156"/>
    </row>
    <row r="725" spans="1:108" s="243" customFormat="1" x14ac:dyDescent="0.2">
      <c r="A725" s="179"/>
      <c r="B725" s="179"/>
      <c r="C725" s="179"/>
      <c r="D725" s="179"/>
      <c r="E725" s="242"/>
      <c r="F725" s="179"/>
      <c r="G725" s="179"/>
      <c r="H725" s="179"/>
      <c r="I725" s="179"/>
      <c r="J725" s="179"/>
      <c r="K725" s="179"/>
      <c r="L725" s="179"/>
      <c r="M725" s="179"/>
      <c r="N725" s="179"/>
      <c r="O725" s="179"/>
      <c r="P725" s="179"/>
      <c r="Q725" s="179"/>
      <c r="R725" s="179"/>
      <c r="S725" s="179"/>
      <c r="T725" s="179"/>
      <c r="U725" s="179"/>
      <c r="V725" s="179"/>
      <c r="W725" s="179"/>
      <c r="X725" s="179"/>
      <c r="Y725" s="179"/>
      <c r="Z725" s="179"/>
      <c r="AB725" s="179"/>
      <c r="AC725" s="179"/>
      <c r="AF725" s="179"/>
      <c r="AG725" s="179"/>
      <c r="AJ725" s="179"/>
      <c r="AK725" s="179"/>
      <c r="AN725" s="179"/>
      <c r="AO725" s="179"/>
      <c r="AR725" s="179"/>
      <c r="AS725" s="179"/>
      <c r="AV725" s="179"/>
      <c r="AW725" s="179"/>
      <c r="AZ725" s="179"/>
      <c r="BA725" s="179"/>
      <c r="BD725" s="179"/>
      <c r="BE725" s="179"/>
      <c r="BH725" s="179"/>
      <c r="BI725" s="179"/>
      <c r="BL725" s="179"/>
      <c r="BM725" s="179"/>
      <c r="BP725" s="179"/>
      <c r="BQ725" s="179"/>
      <c r="BT725" s="179"/>
      <c r="BU725" s="179"/>
      <c r="BX725" s="179"/>
      <c r="BY725" s="179"/>
      <c r="CB725" s="179"/>
      <c r="CC725" s="179"/>
      <c r="CF725" s="179"/>
      <c r="CG725" s="179"/>
      <c r="CJ725" s="179"/>
      <c r="CK725" s="179"/>
      <c r="CN725" s="179"/>
      <c r="CO725" s="179"/>
      <c r="CR725" s="179"/>
      <c r="CS725" s="179"/>
      <c r="CV725" s="179"/>
      <c r="CW725" s="179"/>
      <c r="CX725" s="156"/>
      <c r="CY725" s="156"/>
      <c r="CZ725" s="156"/>
      <c r="DA725" s="156"/>
      <c r="DB725" s="156"/>
      <c r="DC725" s="156"/>
      <c r="DD725" s="156"/>
    </row>
    <row r="726" spans="1:108" s="243" customFormat="1" x14ac:dyDescent="0.2">
      <c r="A726" s="179"/>
      <c r="B726" s="179"/>
      <c r="C726" s="179"/>
      <c r="D726" s="179"/>
      <c r="E726" s="242"/>
      <c r="F726" s="179"/>
      <c r="G726" s="179"/>
      <c r="H726" s="179"/>
      <c r="I726" s="179"/>
      <c r="J726" s="179"/>
      <c r="K726" s="179"/>
      <c r="L726" s="179"/>
      <c r="M726" s="179"/>
      <c r="N726" s="179"/>
      <c r="O726" s="179"/>
      <c r="P726" s="179"/>
      <c r="Q726" s="179"/>
      <c r="R726" s="179"/>
      <c r="S726" s="179"/>
      <c r="T726" s="179"/>
      <c r="U726" s="179"/>
      <c r="V726" s="179"/>
      <c r="W726" s="179"/>
      <c r="X726" s="179"/>
      <c r="Y726" s="179"/>
      <c r="Z726" s="179"/>
      <c r="AB726" s="179"/>
      <c r="AC726" s="179"/>
      <c r="AF726" s="179"/>
      <c r="AG726" s="179"/>
      <c r="AJ726" s="179"/>
      <c r="AK726" s="179"/>
      <c r="AN726" s="179"/>
      <c r="AO726" s="179"/>
      <c r="AR726" s="179"/>
      <c r="AS726" s="179"/>
      <c r="AV726" s="179"/>
      <c r="AW726" s="179"/>
      <c r="AZ726" s="179"/>
      <c r="BA726" s="179"/>
      <c r="BD726" s="179"/>
      <c r="BE726" s="179"/>
      <c r="BH726" s="179"/>
      <c r="BI726" s="179"/>
      <c r="BL726" s="179"/>
      <c r="BM726" s="179"/>
      <c r="BP726" s="179"/>
      <c r="BQ726" s="179"/>
      <c r="BT726" s="179"/>
      <c r="BU726" s="179"/>
      <c r="BX726" s="179"/>
      <c r="BY726" s="179"/>
      <c r="CB726" s="179"/>
      <c r="CC726" s="179"/>
      <c r="CF726" s="179"/>
      <c r="CG726" s="179"/>
      <c r="CJ726" s="179"/>
      <c r="CK726" s="179"/>
      <c r="CN726" s="179"/>
      <c r="CO726" s="179"/>
      <c r="CR726" s="179"/>
      <c r="CS726" s="179"/>
      <c r="CV726" s="179"/>
      <c r="CW726" s="179"/>
      <c r="CX726" s="156"/>
      <c r="CY726" s="156"/>
      <c r="CZ726" s="156"/>
      <c r="DA726" s="156"/>
      <c r="DB726" s="156"/>
      <c r="DC726" s="156"/>
      <c r="DD726" s="156"/>
    </row>
    <row r="727" spans="1:108" s="243" customFormat="1" x14ac:dyDescent="0.2">
      <c r="A727" s="179"/>
      <c r="B727" s="179"/>
      <c r="C727" s="179"/>
      <c r="D727" s="179"/>
      <c r="E727" s="242"/>
      <c r="F727" s="179"/>
      <c r="G727" s="179"/>
      <c r="H727" s="179"/>
      <c r="I727" s="179"/>
      <c r="J727" s="179"/>
      <c r="K727" s="179"/>
      <c r="L727" s="179"/>
      <c r="M727" s="179"/>
      <c r="N727" s="179"/>
      <c r="O727" s="179"/>
      <c r="P727" s="179"/>
      <c r="Q727" s="179"/>
      <c r="R727" s="179"/>
      <c r="S727" s="179"/>
      <c r="T727" s="179"/>
      <c r="U727" s="179"/>
      <c r="V727" s="179"/>
      <c r="W727" s="179"/>
      <c r="X727" s="179"/>
      <c r="Y727" s="179"/>
      <c r="Z727" s="179"/>
      <c r="AB727" s="179"/>
      <c r="AC727" s="179"/>
      <c r="AF727" s="179"/>
      <c r="AG727" s="179"/>
      <c r="AJ727" s="179"/>
      <c r="AK727" s="179"/>
      <c r="AN727" s="179"/>
      <c r="AO727" s="179"/>
      <c r="AR727" s="179"/>
      <c r="AS727" s="179"/>
      <c r="AV727" s="179"/>
      <c r="AW727" s="179"/>
      <c r="AZ727" s="179"/>
      <c r="BA727" s="179"/>
      <c r="BD727" s="179"/>
      <c r="BE727" s="179"/>
      <c r="BH727" s="179"/>
      <c r="BI727" s="179"/>
      <c r="BL727" s="179"/>
      <c r="BM727" s="179"/>
      <c r="BP727" s="179"/>
      <c r="BQ727" s="179"/>
      <c r="BT727" s="179"/>
      <c r="BU727" s="179"/>
      <c r="BX727" s="179"/>
      <c r="BY727" s="179"/>
      <c r="CB727" s="179"/>
      <c r="CC727" s="179"/>
      <c r="CF727" s="179"/>
      <c r="CG727" s="179"/>
      <c r="CJ727" s="179"/>
      <c r="CK727" s="179"/>
      <c r="CN727" s="179"/>
      <c r="CO727" s="179"/>
      <c r="CR727" s="179"/>
      <c r="CS727" s="179"/>
      <c r="CV727" s="179"/>
      <c r="CW727" s="179"/>
      <c r="CX727" s="156"/>
      <c r="CY727" s="156"/>
      <c r="CZ727" s="156"/>
      <c r="DA727" s="156"/>
      <c r="DB727" s="156"/>
      <c r="DC727" s="156"/>
      <c r="DD727" s="156"/>
    </row>
    <row r="728" spans="1:108" s="243" customFormat="1" x14ac:dyDescent="0.2">
      <c r="A728" s="179"/>
      <c r="B728" s="179"/>
      <c r="C728" s="179"/>
      <c r="D728" s="179"/>
      <c r="E728" s="242"/>
      <c r="F728" s="179"/>
      <c r="G728" s="179"/>
      <c r="H728" s="179"/>
      <c r="I728" s="179"/>
      <c r="J728" s="179"/>
      <c r="K728" s="179"/>
      <c r="L728" s="179"/>
      <c r="M728" s="179"/>
      <c r="N728" s="179"/>
      <c r="O728" s="179"/>
      <c r="P728" s="179"/>
      <c r="Q728" s="179"/>
      <c r="R728" s="179"/>
      <c r="S728" s="179"/>
      <c r="T728" s="179"/>
      <c r="U728" s="179"/>
      <c r="V728" s="179"/>
      <c r="W728" s="179"/>
      <c r="X728" s="179"/>
      <c r="Y728" s="179"/>
      <c r="Z728" s="179"/>
      <c r="AB728" s="179"/>
      <c r="AC728" s="179"/>
      <c r="AF728" s="179"/>
      <c r="AG728" s="179"/>
      <c r="AJ728" s="179"/>
      <c r="AK728" s="179"/>
      <c r="AN728" s="179"/>
      <c r="AO728" s="179"/>
      <c r="AR728" s="179"/>
      <c r="AS728" s="179"/>
      <c r="AV728" s="179"/>
      <c r="AW728" s="179"/>
      <c r="AZ728" s="179"/>
      <c r="BA728" s="179"/>
      <c r="BD728" s="179"/>
      <c r="BE728" s="179"/>
      <c r="BH728" s="179"/>
      <c r="BI728" s="179"/>
      <c r="BL728" s="179"/>
      <c r="BM728" s="179"/>
      <c r="BP728" s="179"/>
      <c r="BQ728" s="179"/>
      <c r="BT728" s="179"/>
      <c r="BU728" s="179"/>
      <c r="BX728" s="179"/>
      <c r="BY728" s="179"/>
      <c r="CB728" s="179"/>
      <c r="CC728" s="179"/>
      <c r="CF728" s="179"/>
      <c r="CG728" s="179"/>
      <c r="CJ728" s="179"/>
      <c r="CK728" s="179"/>
      <c r="CN728" s="179"/>
      <c r="CO728" s="179"/>
      <c r="CR728" s="179"/>
      <c r="CS728" s="179"/>
      <c r="CV728" s="179"/>
      <c r="CW728" s="179"/>
      <c r="CX728" s="156"/>
      <c r="CY728" s="156"/>
      <c r="CZ728" s="156"/>
      <c r="DA728" s="156"/>
      <c r="DB728" s="156"/>
      <c r="DC728" s="156"/>
      <c r="DD728" s="156"/>
    </row>
    <row r="729" spans="1:108" s="243" customFormat="1" x14ac:dyDescent="0.2">
      <c r="A729" s="179"/>
      <c r="B729" s="179"/>
      <c r="C729" s="179"/>
      <c r="D729" s="179"/>
      <c r="E729" s="242"/>
      <c r="F729" s="179"/>
      <c r="G729" s="179"/>
      <c r="H729" s="179"/>
      <c r="I729" s="179"/>
      <c r="J729" s="179"/>
      <c r="K729" s="179"/>
      <c r="L729" s="179"/>
      <c r="M729" s="179"/>
      <c r="N729" s="179"/>
      <c r="O729" s="179"/>
      <c r="P729" s="179"/>
      <c r="Q729" s="179"/>
      <c r="R729" s="179"/>
      <c r="S729" s="179"/>
      <c r="T729" s="179"/>
      <c r="U729" s="179"/>
      <c r="V729" s="179"/>
      <c r="W729" s="179"/>
      <c r="X729" s="179"/>
      <c r="Y729" s="179"/>
      <c r="Z729" s="179"/>
      <c r="AB729" s="179"/>
      <c r="AC729" s="179"/>
      <c r="AF729" s="179"/>
      <c r="AG729" s="179"/>
      <c r="AJ729" s="179"/>
      <c r="AK729" s="179"/>
      <c r="AN729" s="179"/>
      <c r="AO729" s="179"/>
      <c r="AR729" s="179"/>
      <c r="AS729" s="179"/>
      <c r="AV729" s="179"/>
      <c r="AW729" s="179"/>
      <c r="AZ729" s="179"/>
      <c r="BA729" s="179"/>
      <c r="BD729" s="179"/>
      <c r="BE729" s="179"/>
      <c r="BH729" s="179"/>
      <c r="BI729" s="179"/>
      <c r="BL729" s="179"/>
      <c r="BM729" s="179"/>
      <c r="BP729" s="179"/>
      <c r="BQ729" s="179"/>
      <c r="BT729" s="179"/>
      <c r="BU729" s="179"/>
      <c r="BX729" s="179"/>
      <c r="BY729" s="179"/>
      <c r="CB729" s="179"/>
      <c r="CC729" s="179"/>
      <c r="CF729" s="179"/>
      <c r="CG729" s="179"/>
      <c r="CJ729" s="179"/>
      <c r="CK729" s="179"/>
      <c r="CN729" s="179"/>
      <c r="CO729" s="179"/>
      <c r="CR729" s="179"/>
      <c r="CS729" s="179"/>
      <c r="CV729" s="179"/>
      <c r="CW729" s="179"/>
      <c r="CX729" s="156"/>
      <c r="CY729" s="156"/>
      <c r="CZ729" s="156"/>
      <c r="DA729" s="156"/>
      <c r="DB729" s="156"/>
      <c r="DC729" s="156"/>
      <c r="DD729" s="156"/>
    </row>
    <row r="730" spans="1:108" s="243" customFormat="1" x14ac:dyDescent="0.2">
      <c r="A730" s="179"/>
      <c r="B730" s="179"/>
      <c r="C730" s="179"/>
      <c r="D730" s="179"/>
      <c r="E730" s="242"/>
      <c r="F730" s="179"/>
      <c r="G730" s="179"/>
      <c r="H730" s="179"/>
      <c r="I730" s="179"/>
      <c r="J730" s="179"/>
      <c r="K730" s="179"/>
      <c r="L730" s="179"/>
      <c r="M730" s="179"/>
      <c r="N730" s="179"/>
      <c r="O730" s="179"/>
      <c r="P730" s="179"/>
      <c r="Q730" s="179"/>
      <c r="R730" s="179"/>
      <c r="S730" s="179"/>
      <c r="T730" s="179"/>
      <c r="U730" s="179"/>
      <c r="V730" s="179"/>
      <c r="W730" s="179"/>
      <c r="X730" s="179"/>
      <c r="Y730" s="179"/>
      <c r="Z730" s="179"/>
      <c r="AB730" s="179"/>
      <c r="AC730" s="179"/>
      <c r="AF730" s="179"/>
      <c r="AG730" s="179"/>
      <c r="AJ730" s="179"/>
      <c r="AK730" s="179"/>
      <c r="AN730" s="179"/>
      <c r="AO730" s="179"/>
      <c r="AR730" s="179"/>
      <c r="AS730" s="179"/>
      <c r="AV730" s="179"/>
      <c r="AW730" s="179"/>
      <c r="AZ730" s="179"/>
      <c r="BA730" s="179"/>
      <c r="BD730" s="179"/>
      <c r="BE730" s="179"/>
      <c r="BH730" s="179"/>
      <c r="BI730" s="179"/>
      <c r="BL730" s="179"/>
      <c r="BM730" s="179"/>
      <c r="BP730" s="179"/>
      <c r="BQ730" s="179"/>
      <c r="BT730" s="179"/>
      <c r="BU730" s="179"/>
      <c r="BX730" s="179"/>
      <c r="BY730" s="179"/>
      <c r="CB730" s="179"/>
      <c r="CC730" s="179"/>
      <c r="CF730" s="179"/>
      <c r="CG730" s="179"/>
      <c r="CJ730" s="179"/>
      <c r="CK730" s="179"/>
      <c r="CN730" s="179"/>
      <c r="CO730" s="179"/>
      <c r="CR730" s="179"/>
      <c r="CS730" s="179"/>
      <c r="CV730" s="179"/>
      <c r="CW730" s="179"/>
      <c r="CX730" s="156"/>
      <c r="CY730" s="156"/>
      <c r="CZ730" s="156"/>
      <c r="DA730" s="156"/>
      <c r="DB730" s="156"/>
      <c r="DC730" s="156"/>
      <c r="DD730" s="156"/>
    </row>
    <row r="731" spans="1:108" s="243" customFormat="1" x14ac:dyDescent="0.2">
      <c r="A731" s="179"/>
      <c r="B731" s="179"/>
      <c r="C731" s="179"/>
      <c r="D731" s="179"/>
      <c r="E731" s="242"/>
      <c r="F731" s="179"/>
      <c r="G731" s="179"/>
      <c r="H731" s="179"/>
      <c r="I731" s="179"/>
      <c r="J731" s="179"/>
      <c r="K731" s="179"/>
      <c r="L731" s="179"/>
      <c r="M731" s="179"/>
      <c r="N731" s="179"/>
      <c r="O731" s="179"/>
      <c r="P731" s="179"/>
      <c r="Q731" s="179"/>
      <c r="R731" s="179"/>
      <c r="S731" s="179"/>
      <c r="T731" s="179"/>
      <c r="U731" s="179"/>
      <c r="V731" s="179"/>
      <c r="W731" s="179"/>
      <c r="X731" s="179"/>
      <c r="Y731" s="179"/>
      <c r="Z731" s="179"/>
      <c r="AB731" s="179"/>
      <c r="AC731" s="179"/>
      <c r="AF731" s="179"/>
      <c r="AG731" s="179"/>
      <c r="AJ731" s="179"/>
      <c r="AK731" s="179"/>
      <c r="AN731" s="179"/>
      <c r="AO731" s="179"/>
      <c r="AR731" s="179"/>
      <c r="AS731" s="179"/>
      <c r="AV731" s="179"/>
      <c r="AW731" s="179"/>
      <c r="AZ731" s="179"/>
      <c r="BA731" s="179"/>
      <c r="BD731" s="179"/>
      <c r="BE731" s="179"/>
      <c r="BH731" s="179"/>
      <c r="BI731" s="179"/>
      <c r="BL731" s="179"/>
      <c r="BM731" s="179"/>
      <c r="BP731" s="179"/>
      <c r="BQ731" s="179"/>
      <c r="BT731" s="179"/>
      <c r="BU731" s="179"/>
      <c r="BX731" s="179"/>
      <c r="BY731" s="179"/>
      <c r="CB731" s="179"/>
      <c r="CC731" s="179"/>
      <c r="CF731" s="179"/>
      <c r="CG731" s="179"/>
      <c r="CJ731" s="179"/>
      <c r="CK731" s="179"/>
      <c r="CN731" s="179"/>
      <c r="CO731" s="179"/>
      <c r="CR731" s="179"/>
      <c r="CS731" s="179"/>
      <c r="CV731" s="179"/>
      <c r="CW731" s="179"/>
      <c r="CX731" s="156"/>
      <c r="CY731" s="156"/>
      <c r="CZ731" s="156"/>
      <c r="DA731" s="156"/>
      <c r="DB731" s="156"/>
      <c r="DC731" s="156"/>
      <c r="DD731" s="156"/>
    </row>
    <row r="732" spans="1:108" s="243" customFormat="1" x14ac:dyDescent="0.2">
      <c r="A732" s="179"/>
      <c r="B732" s="179"/>
      <c r="C732" s="179"/>
      <c r="D732" s="179"/>
      <c r="E732" s="242"/>
      <c r="F732" s="179"/>
      <c r="G732" s="179"/>
      <c r="H732" s="179"/>
      <c r="I732" s="179"/>
      <c r="J732" s="179"/>
      <c r="K732" s="179"/>
      <c r="L732" s="179"/>
      <c r="M732" s="179"/>
      <c r="N732" s="179"/>
      <c r="O732" s="179"/>
      <c r="P732" s="179"/>
      <c r="Q732" s="179"/>
      <c r="R732" s="179"/>
      <c r="S732" s="179"/>
      <c r="T732" s="179"/>
      <c r="U732" s="179"/>
      <c r="V732" s="179"/>
      <c r="W732" s="179"/>
      <c r="X732" s="179"/>
      <c r="Y732" s="179"/>
      <c r="Z732" s="179"/>
      <c r="AB732" s="179"/>
      <c r="AC732" s="179"/>
      <c r="AF732" s="179"/>
      <c r="AG732" s="179"/>
      <c r="AJ732" s="179"/>
      <c r="AK732" s="179"/>
      <c r="AN732" s="179"/>
      <c r="AO732" s="179"/>
      <c r="AR732" s="179"/>
      <c r="AS732" s="179"/>
      <c r="AV732" s="179"/>
      <c r="AW732" s="179"/>
      <c r="AZ732" s="179"/>
      <c r="BA732" s="179"/>
      <c r="BD732" s="179"/>
      <c r="BE732" s="179"/>
      <c r="BH732" s="179"/>
      <c r="BI732" s="179"/>
      <c r="BL732" s="179"/>
      <c r="BM732" s="179"/>
      <c r="BP732" s="179"/>
      <c r="BQ732" s="179"/>
      <c r="BT732" s="179"/>
      <c r="BU732" s="179"/>
      <c r="BX732" s="179"/>
      <c r="BY732" s="179"/>
      <c r="CB732" s="179"/>
      <c r="CC732" s="179"/>
      <c r="CF732" s="179"/>
      <c r="CG732" s="179"/>
      <c r="CJ732" s="179"/>
      <c r="CK732" s="179"/>
      <c r="CN732" s="179"/>
      <c r="CO732" s="179"/>
      <c r="CR732" s="179"/>
      <c r="CS732" s="179"/>
      <c r="CV732" s="179"/>
      <c r="CW732" s="179"/>
      <c r="CX732" s="156"/>
      <c r="CY732" s="156"/>
      <c r="CZ732" s="156"/>
      <c r="DA732" s="156"/>
      <c r="DB732" s="156"/>
      <c r="DC732" s="156"/>
      <c r="DD732" s="156"/>
    </row>
    <row r="733" spans="1:108" s="243" customFormat="1" x14ac:dyDescent="0.2">
      <c r="A733" s="179"/>
      <c r="B733" s="179"/>
      <c r="C733" s="179"/>
      <c r="D733" s="179"/>
      <c r="E733" s="242"/>
      <c r="F733" s="179"/>
      <c r="G733" s="179"/>
      <c r="H733" s="179"/>
      <c r="I733" s="179"/>
      <c r="J733" s="179"/>
      <c r="K733" s="179"/>
      <c r="L733" s="179"/>
      <c r="M733" s="179"/>
      <c r="N733" s="179"/>
      <c r="O733" s="179"/>
      <c r="P733" s="179"/>
      <c r="Q733" s="179"/>
      <c r="R733" s="179"/>
      <c r="S733" s="179"/>
      <c r="T733" s="179"/>
      <c r="U733" s="179"/>
      <c r="V733" s="179"/>
      <c r="W733" s="179"/>
      <c r="X733" s="179"/>
      <c r="Y733" s="179"/>
      <c r="Z733" s="179"/>
      <c r="AB733" s="179"/>
      <c r="AC733" s="179"/>
      <c r="AF733" s="179"/>
      <c r="AG733" s="179"/>
      <c r="AJ733" s="179"/>
      <c r="AK733" s="179"/>
      <c r="AN733" s="179"/>
      <c r="AO733" s="179"/>
      <c r="AR733" s="179"/>
      <c r="AS733" s="179"/>
      <c r="AV733" s="179"/>
      <c r="AW733" s="179"/>
      <c r="AZ733" s="179"/>
      <c r="BA733" s="179"/>
      <c r="BD733" s="179"/>
      <c r="BE733" s="179"/>
      <c r="BH733" s="179"/>
      <c r="BI733" s="179"/>
      <c r="BL733" s="179"/>
      <c r="BM733" s="179"/>
      <c r="BP733" s="179"/>
      <c r="BQ733" s="179"/>
      <c r="BT733" s="179"/>
      <c r="BU733" s="179"/>
      <c r="BX733" s="179"/>
      <c r="BY733" s="179"/>
      <c r="CB733" s="179"/>
      <c r="CC733" s="179"/>
      <c r="CF733" s="179"/>
      <c r="CG733" s="179"/>
      <c r="CJ733" s="179"/>
      <c r="CK733" s="179"/>
      <c r="CN733" s="179"/>
      <c r="CO733" s="179"/>
      <c r="CR733" s="179"/>
      <c r="CS733" s="179"/>
      <c r="CV733" s="179"/>
      <c r="CW733" s="179"/>
      <c r="CX733" s="156"/>
      <c r="CY733" s="156"/>
      <c r="CZ733" s="156"/>
      <c r="DA733" s="156"/>
      <c r="DB733" s="156"/>
      <c r="DC733" s="156"/>
      <c r="DD733" s="156"/>
    </row>
    <row r="734" spans="1:108" s="243" customFormat="1" x14ac:dyDescent="0.2">
      <c r="A734" s="179"/>
      <c r="B734" s="179"/>
      <c r="C734" s="179"/>
      <c r="D734" s="179"/>
      <c r="E734" s="242"/>
      <c r="F734" s="179"/>
      <c r="G734" s="179"/>
      <c r="H734" s="179"/>
      <c r="I734" s="179"/>
      <c r="J734" s="179"/>
      <c r="K734" s="179"/>
      <c r="L734" s="179"/>
      <c r="M734" s="179"/>
      <c r="N734" s="179"/>
      <c r="O734" s="179"/>
      <c r="P734" s="179"/>
      <c r="Q734" s="179"/>
      <c r="R734" s="179"/>
      <c r="S734" s="179"/>
      <c r="T734" s="179"/>
      <c r="U734" s="179"/>
      <c r="V734" s="179"/>
      <c r="W734" s="179"/>
      <c r="X734" s="179"/>
      <c r="Y734" s="179"/>
      <c r="Z734" s="179"/>
      <c r="AB734" s="179"/>
      <c r="AC734" s="179"/>
      <c r="AF734" s="179"/>
      <c r="AG734" s="179"/>
      <c r="AJ734" s="179"/>
      <c r="AK734" s="179"/>
      <c r="AN734" s="179"/>
      <c r="AO734" s="179"/>
      <c r="AR734" s="179"/>
      <c r="AS734" s="179"/>
      <c r="AV734" s="179"/>
      <c r="AW734" s="179"/>
      <c r="AZ734" s="179"/>
      <c r="BA734" s="179"/>
      <c r="BD734" s="179"/>
      <c r="BE734" s="179"/>
      <c r="BH734" s="179"/>
      <c r="BI734" s="179"/>
      <c r="BL734" s="179"/>
      <c r="BM734" s="179"/>
      <c r="BP734" s="179"/>
      <c r="BQ734" s="179"/>
      <c r="BT734" s="179"/>
      <c r="BU734" s="179"/>
      <c r="BX734" s="179"/>
      <c r="BY734" s="179"/>
      <c r="CB734" s="179"/>
      <c r="CC734" s="179"/>
      <c r="CF734" s="179"/>
      <c r="CG734" s="179"/>
      <c r="CJ734" s="179"/>
      <c r="CK734" s="179"/>
      <c r="CN734" s="179"/>
      <c r="CO734" s="179"/>
      <c r="CR734" s="179"/>
      <c r="CS734" s="179"/>
      <c r="CV734" s="179"/>
      <c r="CW734" s="179"/>
      <c r="CX734" s="156"/>
      <c r="CY734" s="156"/>
      <c r="CZ734" s="156"/>
      <c r="DA734" s="156"/>
      <c r="DB734" s="156"/>
      <c r="DC734" s="156"/>
      <c r="DD734" s="156"/>
    </row>
    <row r="735" spans="1:108" s="243" customFormat="1" x14ac:dyDescent="0.2">
      <c r="A735" s="179"/>
      <c r="B735" s="179"/>
      <c r="C735" s="179"/>
      <c r="D735" s="179"/>
      <c r="E735" s="242"/>
      <c r="F735" s="179"/>
      <c r="G735" s="179"/>
      <c r="H735" s="179"/>
      <c r="I735" s="179"/>
      <c r="J735" s="179"/>
      <c r="K735" s="179"/>
      <c r="L735" s="179"/>
      <c r="M735" s="179"/>
      <c r="N735" s="179"/>
      <c r="O735" s="179"/>
      <c r="P735" s="179"/>
      <c r="Q735" s="179"/>
      <c r="R735" s="179"/>
      <c r="S735" s="179"/>
      <c r="T735" s="179"/>
      <c r="U735" s="179"/>
      <c r="V735" s="179"/>
      <c r="W735" s="179"/>
      <c r="X735" s="179"/>
      <c r="Y735" s="179"/>
      <c r="Z735" s="179"/>
      <c r="AB735" s="179"/>
      <c r="AC735" s="179"/>
      <c r="AF735" s="179"/>
      <c r="AG735" s="179"/>
      <c r="AJ735" s="179"/>
      <c r="AK735" s="179"/>
      <c r="AN735" s="179"/>
      <c r="AO735" s="179"/>
      <c r="AR735" s="179"/>
      <c r="AS735" s="179"/>
      <c r="AV735" s="179"/>
      <c r="AW735" s="179"/>
      <c r="AZ735" s="179"/>
      <c r="BA735" s="179"/>
      <c r="BD735" s="179"/>
      <c r="BE735" s="179"/>
      <c r="BH735" s="179"/>
      <c r="BI735" s="179"/>
      <c r="BL735" s="179"/>
      <c r="BM735" s="179"/>
      <c r="BP735" s="179"/>
      <c r="BQ735" s="179"/>
      <c r="BT735" s="179"/>
      <c r="BU735" s="179"/>
      <c r="BX735" s="179"/>
      <c r="BY735" s="179"/>
      <c r="CB735" s="179"/>
      <c r="CC735" s="179"/>
      <c r="CF735" s="179"/>
      <c r="CG735" s="179"/>
      <c r="CJ735" s="179"/>
      <c r="CK735" s="179"/>
      <c r="CN735" s="179"/>
      <c r="CO735" s="179"/>
      <c r="CR735" s="179"/>
      <c r="CS735" s="179"/>
      <c r="CV735" s="179"/>
      <c r="CW735" s="179"/>
      <c r="CX735" s="156"/>
      <c r="CY735" s="156"/>
      <c r="CZ735" s="156"/>
      <c r="DA735" s="156"/>
      <c r="DB735" s="156"/>
      <c r="DC735" s="156"/>
      <c r="DD735" s="156"/>
    </row>
    <row r="736" spans="1:108" s="243" customFormat="1" x14ac:dyDescent="0.2">
      <c r="A736" s="179"/>
      <c r="B736" s="179"/>
      <c r="C736" s="179"/>
      <c r="D736" s="179"/>
      <c r="E736" s="242"/>
      <c r="F736" s="179"/>
      <c r="G736" s="179"/>
      <c r="H736" s="179"/>
      <c r="I736" s="179"/>
      <c r="J736" s="179"/>
      <c r="K736" s="179"/>
      <c r="L736" s="179"/>
      <c r="M736" s="179"/>
      <c r="N736" s="179"/>
      <c r="O736" s="179"/>
      <c r="P736" s="179"/>
      <c r="Q736" s="179"/>
      <c r="R736" s="179"/>
      <c r="S736" s="179"/>
      <c r="T736" s="179"/>
      <c r="U736" s="179"/>
      <c r="V736" s="179"/>
      <c r="W736" s="179"/>
      <c r="X736" s="179"/>
      <c r="Y736" s="179"/>
      <c r="Z736" s="179"/>
      <c r="AB736" s="179"/>
      <c r="AC736" s="179"/>
      <c r="AF736" s="179"/>
      <c r="AG736" s="179"/>
      <c r="AJ736" s="179"/>
      <c r="AK736" s="179"/>
      <c r="AN736" s="179"/>
      <c r="AO736" s="179"/>
      <c r="AR736" s="179"/>
      <c r="AS736" s="179"/>
      <c r="AV736" s="179"/>
      <c r="AW736" s="179"/>
      <c r="AZ736" s="179"/>
      <c r="BA736" s="179"/>
      <c r="BD736" s="179"/>
      <c r="BE736" s="179"/>
      <c r="BH736" s="179"/>
      <c r="BI736" s="179"/>
      <c r="BL736" s="179"/>
      <c r="BM736" s="179"/>
      <c r="BP736" s="179"/>
      <c r="BQ736" s="179"/>
      <c r="BT736" s="179"/>
      <c r="BU736" s="179"/>
      <c r="BX736" s="179"/>
      <c r="BY736" s="179"/>
      <c r="CB736" s="179"/>
      <c r="CC736" s="179"/>
      <c r="CF736" s="179"/>
      <c r="CG736" s="179"/>
      <c r="CJ736" s="179"/>
      <c r="CK736" s="179"/>
      <c r="CN736" s="179"/>
      <c r="CO736" s="179"/>
      <c r="CR736" s="179"/>
      <c r="CS736" s="179"/>
      <c r="CV736" s="179"/>
      <c r="CW736" s="179"/>
      <c r="CX736" s="156"/>
      <c r="CY736" s="156"/>
      <c r="CZ736" s="156"/>
      <c r="DA736" s="156"/>
      <c r="DB736" s="156"/>
      <c r="DC736" s="156"/>
      <c r="DD736" s="156"/>
    </row>
    <row r="737" spans="1:108" s="243" customFormat="1" x14ac:dyDescent="0.2">
      <c r="A737" s="179"/>
      <c r="B737" s="179"/>
      <c r="C737" s="179"/>
      <c r="D737" s="179"/>
      <c r="E737" s="242"/>
      <c r="F737" s="179"/>
      <c r="G737" s="179"/>
      <c r="H737" s="179"/>
      <c r="I737" s="179"/>
      <c r="J737" s="179"/>
      <c r="K737" s="179"/>
      <c r="L737" s="179"/>
      <c r="M737" s="179"/>
      <c r="N737" s="179"/>
      <c r="O737" s="179"/>
      <c r="P737" s="179"/>
      <c r="Q737" s="179"/>
      <c r="R737" s="179"/>
      <c r="S737" s="179"/>
      <c r="T737" s="179"/>
      <c r="U737" s="179"/>
      <c r="V737" s="179"/>
      <c r="W737" s="179"/>
      <c r="X737" s="179"/>
      <c r="Y737" s="179"/>
      <c r="Z737" s="179"/>
      <c r="AB737" s="179"/>
      <c r="AC737" s="179"/>
      <c r="AF737" s="179"/>
      <c r="AG737" s="179"/>
      <c r="AJ737" s="179"/>
      <c r="AK737" s="179"/>
      <c r="AN737" s="179"/>
      <c r="AO737" s="179"/>
      <c r="AR737" s="179"/>
      <c r="AS737" s="179"/>
      <c r="AV737" s="179"/>
      <c r="AW737" s="179"/>
      <c r="AZ737" s="179"/>
      <c r="BA737" s="179"/>
      <c r="BD737" s="179"/>
      <c r="BE737" s="179"/>
      <c r="BH737" s="179"/>
      <c r="BI737" s="179"/>
      <c r="BL737" s="179"/>
      <c r="BM737" s="179"/>
      <c r="BP737" s="179"/>
      <c r="BQ737" s="179"/>
      <c r="BT737" s="179"/>
      <c r="BU737" s="179"/>
      <c r="BX737" s="179"/>
      <c r="BY737" s="179"/>
      <c r="CB737" s="179"/>
      <c r="CC737" s="179"/>
      <c r="CF737" s="179"/>
      <c r="CG737" s="179"/>
      <c r="CJ737" s="179"/>
      <c r="CK737" s="179"/>
      <c r="CN737" s="179"/>
      <c r="CO737" s="179"/>
      <c r="CR737" s="179"/>
      <c r="CS737" s="179"/>
      <c r="CV737" s="179"/>
      <c r="CW737" s="179"/>
      <c r="CX737" s="156"/>
      <c r="CY737" s="156"/>
      <c r="CZ737" s="156"/>
      <c r="DA737" s="156"/>
      <c r="DB737" s="156"/>
      <c r="DC737" s="156"/>
      <c r="DD737" s="156"/>
    </row>
    <row r="738" spans="1:108" s="243" customFormat="1" x14ac:dyDescent="0.2">
      <c r="A738" s="179"/>
      <c r="B738" s="179"/>
      <c r="C738" s="179"/>
      <c r="D738" s="179"/>
      <c r="E738" s="242"/>
      <c r="F738" s="179"/>
      <c r="G738" s="179"/>
      <c r="H738" s="179"/>
      <c r="I738" s="179"/>
      <c r="J738" s="179"/>
      <c r="K738" s="179"/>
      <c r="L738" s="179"/>
      <c r="M738" s="179"/>
      <c r="N738" s="179"/>
      <c r="O738" s="179"/>
      <c r="P738" s="179"/>
      <c r="Q738" s="179"/>
      <c r="R738" s="179"/>
      <c r="S738" s="179"/>
      <c r="T738" s="179"/>
      <c r="U738" s="179"/>
      <c r="V738" s="179"/>
      <c r="W738" s="179"/>
      <c r="X738" s="179"/>
      <c r="Y738" s="179"/>
      <c r="Z738" s="179"/>
      <c r="AB738" s="179"/>
      <c r="AC738" s="179"/>
      <c r="AF738" s="179"/>
      <c r="AG738" s="179"/>
      <c r="AJ738" s="179"/>
      <c r="AK738" s="179"/>
      <c r="AN738" s="179"/>
      <c r="AO738" s="179"/>
      <c r="AR738" s="179"/>
      <c r="AS738" s="179"/>
      <c r="AV738" s="179"/>
      <c r="AW738" s="179"/>
      <c r="AZ738" s="179"/>
      <c r="BA738" s="179"/>
      <c r="BD738" s="179"/>
      <c r="BE738" s="179"/>
      <c r="BH738" s="179"/>
      <c r="BI738" s="179"/>
      <c r="BL738" s="179"/>
      <c r="BM738" s="179"/>
      <c r="BP738" s="179"/>
      <c r="BQ738" s="179"/>
      <c r="BT738" s="179"/>
      <c r="BU738" s="179"/>
      <c r="BX738" s="179"/>
      <c r="BY738" s="179"/>
      <c r="CB738" s="179"/>
      <c r="CC738" s="179"/>
      <c r="CF738" s="179"/>
      <c r="CG738" s="179"/>
      <c r="CJ738" s="179"/>
      <c r="CK738" s="179"/>
      <c r="CN738" s="179"/>
      <c r="CO738" s="179"/>
      <c r="CR738" s="179"/>
      <c r="CS738" s="179"/>
      <c r="CV738" s="179"/>
      <c r="CW738" s="179"/>
      <c r="CX738" s="156"/>
      <c r="CY738" s="156"/>
      <c r="CZ738" s="156"/>
      <c r="DA738" s="156"/>
      <c r="DB738" s="156"/>
      <c r="DC738" s="156"/>
      <c r="DD738" s="156"/>
    </row>
    <row r="739" spans="1:108" s="243" customFormat="1" x14ac:dyDescent="0.2">
      <c r="A739" s="179"/>
      <c r="B739" s="179"/>
      <c r="C739" s="179"/>
      <c r="D739" s="179"/>
      <c r="E739" s="242"/>
      <c r="F739" s="179"/>
      <c r="G739" s="179"/>
      <c r="H739" s="179"/>
      <c r="I739" s="179"/>
      <c r="J739" s="179"/>
      <c r="K739" s="179"/>
      <c r="L739" s="179"/>
      <c r="M739" s="179"/>
      <c r="N739" s="179"/>
      <c r="O739" s="179"/>
      <c r="P739" s="179"/>
      <c r="Q739" s="179"/>
      <c r="R739" s="179"/>
      <c r="S739" s="179"/>
      <c r="T739" s="179"/>
      <c r="U739" s="179"/>
      <c r="V739" s="179"/>
      <c r="W739" s="179"/>
      <c r="X739" s="179"/>
      <c r="Y739" s="179"/>
      <c r="Z739" s="179"/>
      <c r="AB739" s="179"/>
      <c r="AC739" s="179"/>
      <c r="AF739" s="179"/>
      <c r="AG739" s="179"/>
      <c r="AJ739" s="179"/>
      <c r="AK739" s="179"/>
      <c r="AN739" s="179"/>
      <c r="AO739" s="179"/>
      <c r="AR739" s="179"/>
      <c r="AS739" s="179"/>
      <c r="AV739" s="179"/>
      <c r="AW739" s="179"/>
      <c r="AZ739" s="179"/>
      <c r="BA739" s="179"/>
      <c r="BD739" s="179"/>
      <c r="BE739" s="179"/>
      <c r="BH739" s="179"/>
      <c r="BI739" s="179"/>
      <c r="BL739" s="179"/>
      <c r="BM739" s="179"/>
      <c r="BP739" s="179"/>
      <c r="BQ739" s="179"/>
      <c r="BT739" s="179"/>
      <c r="BU739" s="179"/>
      <c r="BX739" s="179"/>
      <c r="BY739" s="179"/>
      <c r="CB739" s="179"/>
      <c r="CC739" s="179"/>
      <c r="CF739" s="179"/>
      <c r="CG739" s="179"/>
      <c r="CJ739" s="179"/>
      <c r="CK739" s="179"/>
      <c r="CN739" s="179"/>
      <c r="CO739" s="179"/>
      <c r="CR739" s="179"/>
      <c r="CS739" s="179"/>
      <c r="CV739" s="179"/>
      <c r="CW739" s="179"/>
      <c r="CX739" s="156"/>
      <c r="CY739" s="156"/>
      <c r="CZ739" s="156"/>
      <c r="DA739" s="156"/>
      <c r="DB739" s="156"/>
      <c r="DC739" s="156"/>
      <c r="DD739" s="156"/>
    </row>
    <row r="740" spans="1:108" s="243" customFormat="1" x14ac:dyDescent="0.2">
      <c r="A740" s="179"/>
      <c r="B740" s="179"/>
      <c r="C740" s="179"/>
      <c r="D740" s="179"/>
      <c r="E740" s="242"/>
      <c r="F740" s="179"/>
      <c r="G740" s="179"/>
      <c r="H740" s="179"/>
      <c r="I740" s="179"/>
      <c r="J740" s="179"/>
      <c r="K740" s="179"/>
      <c r="L740" s="179"/>
      <c r="M740" s="179"/>
      <c r="N740" s="179"/>
      <c r="O740" s="179"/>
      <c r="P740" s="179"/>
      <c r="Q740" s="179"/>
      <c r="R740" s="179"/>
      <c r="S740" s="179"/>
      <c r="T740" s="179"/>
      <c r="U740" s="179"/>
      <c r="V740" s="179"/>
      <c r="W740" s="179"/>
      <c r="X740" s="179"/>
      <c r="Y740" s="179"/>
      <c r="Z740" s="179"/>
      <c r="AB740" s="179"/>
      <c r="AC740" s="179"/>
      <c r="AF740" s="179"/>
      <c r="AG740" s="179"/>
      <c r="AJ740" s="179"/>
      <c r="AK740" s="179"/>
      <c r="AN740" s="179"/>
      <c r="AO740" s="179"/>
      <c r="AR740" s="179"/>
      <c r="AS740" s="179"/>
      <c r="AV740" s="179"/>
      <c r="AW740" s="179"/>
      <c r="AZ740" s="179"/>
      <c r="BA740" s="179"/>
      <c r="BD740" s="179"/>
      <c r="BE740" s="179"/>
      <c r="BH740" s="179"/>
      <c r="BI740" s="179"/>
      <c r="BL740" s="179"/>
      <c r="BM740" s="179"/>
      <c r="BP740" s="179"/>
      <c r="BQ740" s="179"/>
      <c r="BT740" s="179"/>
      <c r="BU740" s="179"/>
      <c r="BX740" s="179"/>
      <c r="BY740" s="179"/>
      <c r="CB740" s="179"/>
      <c r="CC740" s="179"/>
      <c r="CF740" s="179"/>
      <c r="CG740" s="179"/>
      <c r="CJ740" s="179"/>
      <c r="CK740" s="179"/>
      <c r="CN740" s="179"/>
      <c r="CO740" s="179"/>
      <c r="CR740" s="179"/>
      <c r="CS740" s="179"/>
      <c r="CV740" s="179"/>
      <c r="CW740" s="179"/>
      <c r="CX740" s="156"/>
      <c r="CY740" s="156"/>
      <c r="CZ740" s="156"/>
      <c r="DA740" s="156"/>
      <c r="DB740" s="156"/>
      <c r="DC740" s="156"/>
      <c r="DD740" s="156"/>
    </row>
    <row r="741" spans="1:108" s="243" customFormat="1" x14ac:dyDescent="0.2">
      <c r="A741" s="179"/>
      <c r="B741" s="179"/>
      <c r="C741" s="179"/>
      <c r="D741" s="179"/>
      <c r="E741" s="242"/>
      <c r="F741" s="179"/>
      <c r="G741" s="179"/>
      <c r="H741" s="179"/>
      <c r="I741" s="179"/>
      <c r="J741" s="179"/>
      <c r="K741" s="179"/>
      <c r="L741" s="179"/>
      <c r="M741" s="179"/>
      <c r="N741" s="179"/>
      <c r="O741" s="179"/>
      <c r="P741" s="179"/>
      <c r="Q741" s="179"/>
      <c r="R741" s="179"/>
      <c r="S741" s="179"/>
      <c r="T741" s="179"/>
      <c r="U741" s="179"/>
      <c r="V741" s="179"/>
      <c r="W741" s="179"/>
      <c r="X741" s="179"/>
      <c r="Y741" s="179"/>
      <c r="Z741" s="179"/>
      <c r="AB741" s="179"/>
      <c r="AC741" s="179"/>
      <c r="AF741" s="179"/>
      <c r="AG741" s="179"/>
      <c r="AJ741" s="179"/>
      <c r="AK741" s="179"/>
      <c r="AN741" s="179"/>
      <c r="AO741" s="179"/>
      <c r="AR741" s="179"/>
      <c r="AS741" s="179"/>
      <c r="AV741" s="179"/>
      <c r="AW741" s="179"/>
      <c r="AZ741" s="179"/>
      <c r="BA741" s="179"/>
      <c r="BD741" s="179"/>
      <c r="BE741" s="179"/>
      <c r="BH741" s="179"/>
      <c r="BI741" s="179"/>
      <c r="BL741" s="179"/>
      <c r="BM741" s="179"/>
      <c r="BP741" s="179"/>
      <c r="BQ741" s="179"/>
      <c r="BT741" s="179"/>
      <c r="BU741" s="179"/>
      <c r="BX741" s="179"/>
      <c r="BY741" s="179"/>
      <c r="CB741" s="179"/>
      <c r="CC741" s="179"/>
      <c r="CF741" s="179"/>
      <c r="CG741" s="179"/>
      <c r="CJ741" s="179"/>
      <c r="CK741" s="179"/>
      <c r="CN741" s="179"/>
      <c r="CO741" s="179"/>
      <c r="CR741" s="179"/>
      <c r="CS741" s="179"/>
      <c r="CV741" s="179"/>
      <c r="CW741" s="179"/>
      <c r="CX741" s="156"/>
      <c r="CY741" s="156"/>
      <c r="CZ741" s="156"/>
      <c r="DA741" s="156"/>
      <c r="DB741" s="156"/>
      <c r="DC741" s="156"/>
      <c r="DD741" s="156"/>
    </row>
    <row r="742" spans="1:108" s="243" customFormat="1" x14ac:dyDescent="0.2">
      <c r="A742" s="179"/>
      <c r="B742" s="179"/>
      <c r="C742" s="179"/>
      <c r="D742" s="179"/>
      <c r="E742" s="242"/>
      <c r="F742" s="179"/>
      <c r="G742" s="179"/>
      <c r="H742" s="179"/>
      <c r="I742" s="179"/>
      <c r="J742" s="179"/>
      <c r="K742" s="179"/>
      <c r="L742" s="179"/>
      <c r="M742" s="179"/>
      <c r="N742" s="179"/>
      <c r="O742" s="179"/>
      <c r="P742" s="179"/>
      <c r="Q742" s="179"/>
      <c r="R742" s="179"/>
      <c r="S742" s="179"/>
      <c r="T742" s="179"/>
      <c r="U742" s="179"/>
      <c r="V742" s="179"/>
      <c r="W742" s="179"/>
      <c r="X742" s="179"/>
      <c r="Y742" s="179"/>
      <c r="Z742" s="179"/>
      <c r="AB742" s="179"/>
      <c r="AC742" s="179"/>
      <c r="AF742" s="179"/>
      <c r="AG742" s="179"/>
      <c r="AJ742" s="179"/>
      <c r="AK742" s="179"/>
      <c r="AN742" s="179"/>
      <c r="AO742" s="179"/>
      <c r="AR742" s="179"/>
      <c r="AS742" s="179"/>
      <c r="AV742" s="179"/>
      <c r="AW742" s="179"/>
      <c r="AZ742" s="179"/>
      <c r="BA742" s="179"/>
      <c r="BD742" s="179"/>
      <c r="BE742" s="179"/>
      <c r="BH742" s="179"/>
      <c r="BI742" s="179"/>
      <c r="BL742" s="179"/>
      <c r="BM742" s="179"/>
      <c r="BP742" s="179"/>
      <c r="BQ742" s="179"/>
      <c r="BT742" s="179"/>
      <c r="BU742" s="179"/>
      <c r="BX742" s="179"/>
      <c r="BY742" s="179"/>
      <c r="CB742" s="179"/>
      <c r="CC742" s="179"/>
      <c r="CF742" s="179"/>
      <c r="CG742" s="179"/>
      <c r="CJ742" s="179"/>
      <c r="CK742" s="179"/>
      <c r="CN742" s="179"/>
      <c r="CO742" s="179"/>
      <c r="CR742" s="179"/>
      <c r="CS742" s="179"/>
      <c r="CV742" s="179"/>
      <c r="CW742" s="179"/>
      <c r="CX742" s="156"/>
      <c r="CY742" s="156"/>
      <c r="CZ742" s="156"/>
      <c r="DA742" s="156"/>
      <c r="DB742" s="156"/>
      <c r="DC742" s="156"/>
      <c r="DD742" s="156"/>
    </row>
    <row r="743" spans="1:108" s="243" customFormat="1" x14ac:dyDescent="0.2">
      <c r="A743" s="179"/>
      <c r="B743" s="179"/>
      <c r="C743" s="179"/>
      <c r="D743" s="179"/>
      <c r="E743" s="242"/>
      <c r="F743" s="179"/>
      <c r="G743" s="179"/>
      <c r="H743" s="179"/>
      <c r="I743" s="179"/>
      <c r="J743" s="179"/>
      <c r="K743" s="179"/>
      <c r="L743" s="179"/>
      <c r="M743" s="179"/>
      <c r="N743" s="179"/>
      <c r="O743" s="179"/>
      <c r="P743" s="179"/>
      <c r="Q743" s="179"/>
      <c r="R743" s="179"/>
      <c r="S743" s="179"/>
      <c r="T743" s="179"/>
      <c r="U743" s="179"/>
      <c r="V743" s="179"/>
      <c r="W743" s="179"/>
      <c r="X743" s="179"/>
      <c r="Y743" s="179"/>
      <c r="Z743" s="179"/>
      <c r="AB743" s="179"/>
      <c r="AC743" s="179"/>
      <c r="AF743" s="179"/>
      <c r="AG743" s="179"/>
      <c r="AJ743" s="179"/>
      <c r="AK743" s="179"/>
      <c r="AN743" s="179"/>
      <c r="AO743" s="179"/>
      <c r="AR743" s="179"/>
      <c r="AS743" s="179"/>
      <c r="AV743" s="179"/>
      <c r="AW743" s="179"/>
      <c r="AZ743" s="179"/>
      <c r="BA743" s="179"/>
      <c r="BD743" s="179"/>
      <c r="BE743" s="179"/>
      <c r="BH743" s="179"/>
      <c r="BI743" s="179"/>
      <c r="BL743" s="179"/>
      <c r="BM743" s="179"/>
      <c r="BP743" s="179"/>
      <c r="BQ743" s="179"/>
      <c r="BT743" s="179"/>
      <c r="BU743" s="179"/>
      <c r="BX743" s="179"/>
      <c r="BY743" s="179"/>
      <c r="CB743" s="179"/>
      <c r="CC743" s="179"/>
      <c r="CF743" s="179"/>
      <c r="CG743" s="179"/>
      <c r="CJ743" s="179"/>
      <c r="CK743" s="179"/>
      <c r="CN743" s="179"/>
      <c r="CO743" s="179"/>
      <c r="CR743" s="179"/>
      <c r="CS743" s="179"/>
      <c r="CV743" s="179"/>
      <c r="CW743" s="179"/>
      <c r="CX743" s="156"/>
      <c r="CY743" s="156"/>
      <c r="CZ743" s="156"/>
      <c r="DA743" s="156"/>
      <c r="DB743" s="156"/>
      <c r="DC743" s="156"/>
      <c r="DD743" s="156"/>
    </row>
    <row r="744" spans="1:108" s="243" customFormat="1" x14ac:dyDescent="0.2">
      <c r="A744" s="179"/>
      <c r="B744" s="179"/>
      <c r="C744" s="179"/>
      <c r="D744" s="179"/>
      <c r="E744" s="242"/>
      <c r="F744" s="179"/>
      <c r="G744" s="179"/>
      <c r="H744" s="179"/>
      <c r="I744" s="179"/>
      <c r="J744" s="179"/>
      <c r="K744" s="179"/>
      <c r="L744" s="179"/>
      <c r="M744" s="179"/>
      <c r="N744" s="179"/>
      <c r="O744" s="179"/>
      <c r="P744" s="179"/>
      <c r="Q744" s="179"/>
      <c r="R744" s="179"/>
      <c r="S744" s="179"/>
      <c r="T744" s="179"/>
      <c r="U744" s="179"/>
      <c r="V744" s="179"/>
      <c r="W744" s="179"/>
      <c r="X744" s="179"/>
      <c r="Y744" s="179"/>
      <c r="Z744" s="179"/>
      <c r="AB744" s="179"/>
      <c r="AC744" s="179"/>
      <c r="AF744" s="179"/>
      <c r="AG744" s="179"/>
      <c r="AJ744" s="179"/>
      <c r="AK744" s="179"/>
      <c r="AN744" s="179"/>
      <c r="AO744" s="179"/>
      <c r="AR744" s="179"/>
      <c r="AS744" s="179"/>
      <c r="AV744" s="179"/>
      <c r="AW744" s="179"/>
      <c r="AZ744" s="179"/>
      <c r="BA744" s="179"/>
      <c r="BD744" s="179"/>
      <c r="BE744" s="179"/>
      <c r="BH744" s="179"/>
      <c r="BI744" s="179"/>
      <c r="BL744" s="179"/>
      <c r="BM744" s="179"/>
      <c r="BP744" s="179"/>
      <c r="BQ744" s="179"/>
      <c r="BT744" s="179"/>
      <c r="BU744" s="179"/>
      <c r="BX744" s="179"/>
      <c r="BY744" s="179"/>
      <c r="CB744" s="179"/>
      <c r="CC744" s="179"/>
      <c r="CF744" s="179"/>
      <c r="CG744" s="179"/>
      <c r="CJ744" s="179"/>
      <c r="CK744" s="179"/>
      <c r="CN744" s="179"/>
      <c r="CO744" s="179"/>
      <c r="CR744" s="179"/>
      <c r="CS744" s="179"/>
      <c r="CV744" s="179"/>
      <c r="CW744" s="179"/>
      <c r="CX744" s="156"/>
      <c r="CY744" s="156"/>
      <c r="CZ744" s="156"/>
      <c r="DA744" s="156"/>
      <c r="DB744" s="156"/>
      <c r="DC744" s="156"/>
      <c r="DD744" s="156"/>
    </row>
    <row r="745" spans="1:108" s="243" customFormat="1" x14ac:dyDescent="0.2">
      <c r="A745" s="179"/>
      <c r="B745" s="179"/>
      <c r="C745" s="179"/>
      <c r="D745" s="179"/>
      <c r="E745" s="242"/>
      <c r="F745" s="179"/>
      <c r="G745" s="179"/>
      <c r="H745" s="179"/>
      <c r="I745" s="179"/>
      <c r="J745" s="179"/>
      <c r="K745" s="179"/>
      <c r="L745" s="179"/>
      <c r="M745" s="179"/>
      <c r="N745" s="179"/>
      <c r="O745" s="179"/>
      <c r="P745" s="179"/>
      <c r="Q745" s="179"/>
      <c r="R745" s="179"/>
      <c r="S745" s="179"/>
      <c r="T745" s="179"/>
      <c r="U745" s="179"/>
      <c r="V745" s="179"/>
      <c r="W745" s="179"/>
      <c r="X745" s="179"/>
      <c r="Y745" s="179"/>
      <c r="Z745" s="179"/>
      <c r="AB745" s="179"/>
      <c r="AC745" s="179"/>
      <c r="AF745" s="179"/>
      <c r="AG745" s="179"/>
      <c r="AJ745" s="179"/>
      <c r="AK745" s="179"/>
      <c r="AN745" s="179"/>
      <c r="AO745" s="179"/>
      <c r="AR745" s="179"/>
      <c r="AS745" s="179"/>
      <c r="AV745" s="179"/>
      <c r="AW745" s="179"/>
      <c r="AZ745" s="179"/>
      <c r="BA745" s="179"/>
      <c r="BD745" s="179"/>
      <c r="BE745" s="179"/>
      <c r="BH745" s="179"/>
      <c r="BI745" s="179"/>
      <c r="BL745" s="179"/>
      <c r="BM745" s="179"/>
      <c r="BP745" s="179"/>
      <c r="BQ745" s="179"/>
      <c r="BT745" s="179"/>
      <c r="BU745" s="179"/>
      <c r="BX745" s="179"/>
      <c r="BY745" s="179"/>
      <c r="CB745" s="179"/>
      <c r="CC745" s="179"/>
      <c r="CF745" s="179"/>
      <c r="CG745" s="179"/>
      <c r="CJ745" s="179"/>
      <c r="CK745" s="179"/>
      <c r="CN745" s="179"/>
      <c r="CO745" s="179"/>
      <c r="CR745" s="179"/>
      <c r="CS745" s="179"/>
      <c r="CV745" s="179"/>
      <c r="CW745" s="179"/>
      <c r="CX745" s="156"/>
      <c r="CY745" s="156"/>
      <c r="CZ745" s="156"/>
      <c r="DA745" s="156"/>
      <c r="DB745" s="156"/>
      <c r="DC745" s="156"/>
      <c r="DD745" s="156"/>
    </row>
    <row r="746" spans="1:108" s="243" customFormat="1" x14ac:dyDescent="0.2">
      <c r="A746" s="179"/>
      <c r="B746" s="179"/>
      <c r="C746" s="179"/>
      <c r="D746" s="179"/>
      <c r="E746" s="242"/>
      <c r="F746" s="179"/>
      <c r="G746" s="179"/>
      <c r="H746" s="179"/>
      <c r="I746" s="179"/>
      <c r="J746" s="179"/>
      <c r="K746" s="179"/>
      <c r="L746" s="179"/>
      <c r="M746" s="179"/>
      <c r="N746" s="179"/>
      <c r="O746" s="179"/>
      <c r="P746" s="179"/>
      <c r="Q746" s="179"/>
      <c r="R746" s="179"/>
      <c r="S746" s="179"/>
      <c r="T746" s="179"/>
      <c r="U746" s="179"/>
      <c r="V746" s="179"/>
      <c r="W746" s="179"/>
      <c r="X746" s="179"/>
      <c r="Y746" s="179"/>
      <c r="Z746" s="179"/>
      <c r="AB746" s="179"/>
      <c r="AC746" s="179"/>
      <c r="AF746" s="179"/>
      <c r="AG746" s="179"/>
      <c r="AJ746" s="179"/>
      <c r="AK746" s="179"/>
      <c r="AN746" s="179"/>
      <c r="AO746" s="179"/>
      <c r="AR746" s="179"/>
      <c r="AS746" s="179"/>
      <c r="AV746" s="179"/>
      <c r="AW746" s="179"/>
      <c r="AZ746" s="179"/>
      <c r="BA746" s="179"/>
      <c r="BD746" s="179"/>
      <c r="BE746" s="179"/>
      <c r="BH746" s="179"/>
      <c r="BI746" s="179"/>
      <c r="BL746" s="179"/>
      <c r="BM746" s="179"/>
      <c r="BP746" s="179"/>
      <c r="BQ746" s="179"/>
      <c r="BT746" s="179"/>
      <c r="BU746" s="179"/>
      <c r="BX746" s="179"/>
      <c r="BY746" s="179"/>
      <c r="CB746" s="179"/>
      <c r="CC746" s="179"/>
      <c r="CF746" s="179"/>
      <c r="CG746" s="179"/>
      <c r="CJ746" s="179"/>
      <c r="CK746" s="179"/>
      <c r="CN746" s="179"/>
      <c r="CO746" s="179"/>
      <c r="CR746" s="179"/>
      <c r="CS746" s="179"/>
      <c r="CV746" s="179"/>
      <c r="CW746" s="179"/>
      <c r="CX746" s="156"/>
      <c r="CY746" s="156"/>
      <c r="CZ746" s="156"/>
      <c r="DA746" s="156"/>
      <c r="DB746" s="156"/>
      <c r="DC746" s="156"/>
      <c r="DD746" s="156"/>
    </row>
    <row r="747" spans="1:108" s="243" customFormat="1" x14ac:dyDescent="0.2">
      <c r="A747" s="179"/>
      <c r="B747" s="179"/>
      <c r="C747" s="179"/>
      <c r="D747" s="179"/>
      <c r="E747" s="242"/>
      <c r="F747" s="179"/>
      <c r="G747" s="179"/>
      <c r="H747" s="179"/>
      <c r="I747" s="179"/>
      <c r="J747" s="179"/>
      <c r="K747" s="179"/>
      <c r="L747" s="179"/>
      <c r="M747" s="179"/>
      <c r="N747" s="179"/>
      <c r="O747" s="179"/>
      <c r="P747" s="179"/>
      <c r="Q747" s="179"/>
      <c r="R747" s="179"/>
      <c r="S747" s="179"/>
      <c r="T747" s="179"/>
      <c r="U747" s="179"/>
      <c r="V747" s="179"/>
      <c r="W747" s="179"/>
      <c r="X747" s="179"/>
      <c r="Y747" s="179"/>
      <c r="Z747" s="179"/>
      <c r="AB747" s="179"/>
      <c r="AC747" s="179"/>
      <c r="AF747" s="179"/>
      <c r="AG747" s="179"/>
      <c r="AJ747" s="179"/>
      <c r="AK747" s="179"/>
      <c r="AN747" s="179"/>
      <c r="AO747" s="179"/>
      <c r="AR747" s="179"/>
      <c r="AS747" s="179"/>
      <c r="AV747" s="179"/>
      <c r="AW747" s="179"/>
      <c r="AZ747" s="179"/>
      <c r="BA747" s="179"/>
      <c r="BD747" s="179"/>
      <c r="BE747" s="179"/>
      <c r="BH747" s="179"/>
      <c r="BI747" s="179"/>
      <c r="BL747" s="179"/>
      <c r="BM747" s="179"/>
      <c r="BP747" s="179"/>
      <c r="BQ747" s="179"/>
      <c r="BT747" s="179"/>
      <c r="BU747" s="179"/>
      <c r="BX747" s="179"/>
      <c r="BY747" s="179"/>
      <c r="CB747" s="179"/>
      <c r="CC747" s="179"/>
      <c r="CF747" s="179"/>
      <c r="CG747" s="179"/>
      <c r="CJ747" s="179"/>
      <c r="CK747" s="179"/>
      <c r="CN747" s="179"/>
      <c r="CO747" s="179"/>
      <c r="CR747" s="179"/>
      <c r="CS747" s="179"/>
      <c r="CV747" s="179"/>
      <c r="CW747" s="179"/>
      <c r="CX747" s="156"/>
      <c r="CY747" s="156"/>
      <c r="CZ747" s="156"/>
      <c r="DA747" s="156"/>
      <c r="DB747" s="156"/>
      <c r="DC747" s="156"/>
      <c r="DD747" s="156"/>
    </row>
    <row r="748" spans="1:108" s="243" customFormat="1" x14ac:dyDescent="0.2">
      <c r="A748" s="179"/>
      <c r="B748" s="179"/>
      <c r="C748" s="179"/>
      <c r="D748" s="179"/>
      <c r="E748" s="242"/>
      <c r="F748" s="179"/>
      <c r="G748" s="179"/>
      <c r="H748" s="179"/>
      <c r="I748" s="179"/>
      <c r="J748" s="179"/>
      <c r="K748" s="179"/>
      <c r="L748" s="179"/>
      <c r="M748" s="179"/>
      <c r="N748" s="179"/>
      <c r="O748" s="179"/>
      <c r="P748" s="179"/>
      <c r="Q748" s="179"/>
      <c r="R748" s="179"/>
      <c r="S748" s="179"/>
      <c r="T748" s="179"/>
      <c r="U748" s="179"/>
      <c r="V748" s="179"/>
      <c r="W748" s="179"/>
      <c r="X748" s="179"/>
      <c r="Y748" s="179"/>
      <c r="Z748" s="179"/>
      <c r="AB748" s="179"/>
      <c r="AC748" s="179"/>
      <c r="AF748" s="179"/>
      <c r="AG748" s="179"/>
      <c r="AJ748" s="179"/>
      <c r="AK748" s="179"/>
      <c r="AN748" s="179"/>
      <c r="AO748" s="179"/>
      <c r="AR748" s="179"/>
      <c r="AS748" s="179"/>
      <c r="AV748" s="179"/>
      <c r="AW748" s="179"/>
      <c r="AZ748" s="179"/>
      <c r="BA748" s="179"/>
      <c r="BD748" s="179"/>
      <c r="BE748" s="179"/>
      <c r="BH748" s="179"/>
      <c r="BI748" s="179"/>
      <c r="BL748" s="179"/>
      <c r="BM748" s="179"/>
      <c r="BP748" s="179"/>
      <c r="BQ748" s="179"/>
      <c r="BT748" s="179"/>
      <c r="BU748" s="179"/>
      <c r="BX748" s="179"/>
      <c r="BY748" s="179"/>
      <c r="CB748" s="179"/>
      <c r="CC748" s="179"/>
      <c r="CF748" s="179"/>
      <c r="CG748" s="179"/>
      <c r="CJ748" s="179"/>
      <c r="CK748" s="179"/>
      <c r="CN748" s="179"/>
      <c r="CO748" s="179"/>
      <c r="CR748" s="179"/>
      <c r="CS748" s="179"/>
      <c r="CV748" s="179"/>
      <c r="CW748" s="179"/>
      <c r="CX748" s="156"/>
      <c r="CY748" s="156"/>
      <c r="CZ748" s="156"/>
      <c r="DA748" s="156"/>
      <c r="DB748" s="156"/>
      <c r="DC748" s="156"/>
      <c r="DD748" s="156"/>
    </row>
    <row r="749" spans="1:108" s="243" customFormat="1" x14ac:dyDescent="0.2">
      <c r="A749" s="179"/>
      <c r="B749" s="179"/>
      <c r="C749" s="179"/>
      <c r="D749" s="179"/>
      <c r="E749" s="242"/>
      <c r="F749" s="179"/>
      <c r="G749" s="179"/>
      <c r="H749" s="179"/>
      <c r="I749" s="179"/>
      <c r="J749" s="179"/>
      <c r="K749" s="179"/>
      <c r="L749" s="179"/>
      <c r="M749" s="179"/>
      <c r="N749" s="179"/>
      <c r="O749" s="179"/>
      <c r="P749" s="179"/>
      <c r="Q749" s="179"/>
      <c r="R749" s="179"/>
      <c r="S749" s="179"/>
      <c r="T749" s="179"/>
      <c r="U749" s="179"/>
      <c r="V749" s="179"/>
      <c r="W749" s="179"/>
      <c r="X749" s="179"/>
      <c r="Y749" s="179"/>
      <c r="Z749" s="179"/>
      <c r="AB749" s="179"/>
      <c r="AC749" s="179"/>
      <c r="AF749" s="179"/>
      <c r="AG749" s="179"/>
      <c r="AJ749" s="179"/>
      <c r="AK749" s="179"/>
      <c r="AN749" s="179"/>
      <c r="AO749" s="179"/>
      <c r="AR749" s="179"/>
      <c r="AS749" s="179"/>
      <c r="AV749" s="179"/>
      <c r="AW749" s="179"/>
      <c r="AZ749" s="179"/>
      <c r="BA749" s="179"/>
      <c r="BD749" s="179"/>
      <c r="BE749" s="179"/>
      <c r="BH749" s="179"/>
      <c r="BI749" s="179"/>
      <c r="BL749" s="179"/>
      <c r="BM749" s="179"/>
      <c r="BP749" s="179"/>
      <c r="BQ749" s="179"/>
      <c r="BT749" s="179"/>
      <c r="BU749" s="179"/>
      <c r="BX749" s="179"/>
      <c r="BY749" s="179"/>
      <c r="CB749" s="179"/>
      <c r="CC749" s="179"/>
      <c r="CF749" s="179"/>
      <c r="CG749" s="179"/>
      <c r="CJ749" s="179"/>
      <c r="CK749" s="179"/>
      <c r="CN749" s="179"/>
      <c r="CO749" s="179"/>
      <c r="CR749" s="179"/>
      <c r="CS749" s="179"/>
      <c r="CV749" s="179"/>
      <c r="CW749" s="179"/>
      <c r="CX749" s="156"/>
      <c r="CY749" s="156"/>
      <c r="CZ749" s="156"/>
      <c r="DA749" s="156"/>
      <c r="DB749" s="156"/>
      <c r="DC749" s="156"/>
      <c r="DD749" s="156"/>
    </row>
    <row r="750" spans="1:108" s="243" customFormat="1" x14ac:dyDescent="0.2">
      <c r="A750" s="179"/>
      <c r="B750" s="179"/>
      <c r="C750" s="179"/>
      <c r="D750" s="179"/>
      <c r="E750" s="242"/>
      <c r="F750" s="179"/>
      <c r="G750" s="179"/>
      <c r="H750" s="179"/>
      <c r="I750" s="179"/>
      <c r="J750" s="179"/>
      <c r="K750" s="179"/>
      <c r="L750" s="179"/>
      <c r="M750" s="179"/>
      <c r="N750" s="179"/>
      <c r="O750" s="179"/>
      <c r="P750" s="179"/>
      <c r="Q750" s="179"/>
      <c r="R750" s="179"/>
      <c r="S750" s="179"/>
      <c r="T750" s="179"/>
      <c r="U750" s="179"/>
      <c r="V750" s="179"/>
      <c r="W750" s="179"/>
      <c r="X750" s="179"/>
      <c r="Y750" s="179"/>
      <c r="Z750" s="179"/>
      <c r="AB750" s="179"/>
      <c r="AC750" s="179"/>
      <c r="AF750" s="179"/>
      <c r="AG750" s="179"/>
      <c r="AJ750" s="179"/>
      <c r="AK750" s="179"/>
      <c r="AN750" s="179"/>
      <c r="AO750" s="179"/>
      <c r="AR750" s="179"/>
      <c r="AS750" s="179"/>
      <c r="AV750" s="179"/>
      <c r="AW750" s="179"/>
      <c r="AZ750" s="179"/>
      <c r="BA750" s="179"/>
      <c r="BD750" s="179"/>
      <c r="BE750" s="179"/>
      <c r="BH750" s="179"/>
      <c r="BI750" s="179"/>
      <c r="BL750" s="179"/>
      <c r="BM750" s="179"/>
      <c r="BP750" s="179"/>
      <c r="BQ750" s="179"/>
      <c r="BT750" s="179"/>
      <c r="BU750" s="179"/>
      <c r="BX750" s="179"/>
      <c r="BY750" s="179"/>
      <c r="CB750" s="179"/>
      <c r="CC750" s="179"/>
      <c r="CF750" s="179"/>
      <c r="CG750" s="179"/>
      <c r="CJ750" s="179"/>
      <c r="CK750" s="179"/>
      <c r="CN750" s="179"/>
      <c r="CO750" s="179"/>
      <c r="CR750" s="179"/>
      <c r="CS750" s="179"/>
      <c r="CV750" s="179"/>
      <c r="CW750" s="179"/>
      <c r="CX750" s="156"/>
      <c r="CY750" s="156"/>
      <c r="CZ750" s="156"/>
      <c r="DA750" s="156"/>
      <c r="DB750" s="156"/>
      <c r="DC750" s="156"/>
      <c r="DD750" s="156"/>
    </row>
    <row r="751" spans="1:108" s="243" customFormat="1" x14ac:dyDescent="0.2">
      <c r="A751" s="179"/>
      <c r="B751" s="179"/>
      <c r="C751" s="179"/>
      <c r="D751" s="179"/>
      <c r="E751" s="242"/>
      <c r="F751" s="179"/>
      <c r="G751" s="179"/>
      <c r="H751" s="179"/>
      <c r="I751" s="179"/>
      <c r="J751" s="179"/>
      <c r="K751" s="179"/>
      <c r="L751" s="179"/>
      <c r="M751" s="179"/>
      <c r="N751" s="179"/>
      <c r="O751" s="179"/>
      <c r="P751" s="179"/>
      <c r="Q751" s="179"/>
      <c r="R751" s="179"/>
      <c r="S751" s="179"/>
      <c r="T751" s="179"/>
      <c r="U751" s="179"/>
      <c r="V751" s="179"/>
      <c r="W751" s="179"/>
      <c r="X751" s="179"/>
      <c r="Y751" s="179"/>
      <c r="Z751" s="179"/>
      <c r="AB751" s="179"/>
      <c r="AC751" s="179"/>
      <c r="AF751" s="179"/>
      <c r="AG751" s="179"/>
      <c r="AJ751" s="179"/>
      <c r="AK751" s="179"/>
      <c r="AN751" s="179"/>
      <c r="AO751" s="179"/>
      <c r="AR751" s="179"/>
      <c r="AS751" s="179"/>
      <c r="AV751" s="179"/>
      <c r="AW751" s="179"/>
      <c r="AZ751" s="179"/>
      <c r="BA751" s="179"/>
      <c r="BD751" s="179"/>
      <c r="BE751" s="179"/>
      <c r="BH751" s="179"/>
      <c r="BI751" s="179"/>
      <c r="BL751" s="179"/>
      <c r="BM751" s="179"/>
      <c r="BP751" s="179"/>
      <c r="BQ751" s="179"/>
      <c r="BT751" s="179"/>
      <c r="BU751" s="179"/>
      <c r="BX751" s="179"/>
      <c r="BY751" s="179"/>
      <c r="CB751" s="179"/>
      <c r="CC751" s="179"/>
      <c r="CF751" s="179"/>
      <c r="CG751" s="179"/>
      <c r="CJ751" s="179"/>
      <c r="CK751" s="179"/>
      <c r="CN751" s="179"/>
      <c r="CO751" s="179"/>
      <c r="CR751" s="179"/>
      <c r="CS751" s="179"/>
      <c r="CV751" s="179"/>
      <c r="CW751" s="179"/>
      <c r="CX751" s="156"/>
      <c r="CY751" s="156"/>
      <c r="CZ751" s="156"/>
      <c r="DA751" s="156"/>
      <c r="DB751" s="156"/>
      <c r="DC751" s="156"/>
      <c r="DD751" s="156"/>
    </row>
    <row r="752" spans="1:108" s="243" customFormat="1" x14ac:dyDescent="0.2">
      <c r="A752" s="179"/>
      <c r="B752" s="179"/>
      <c r="C752" s="179"/>
      <c r="D752" s="179"/>
      <c r="E752" s="242"/>
      <c r="F752" s="179"/>
      <c r="G752" s="179"/>
      <c r="H752" s="179"/>
      <c r="I752" s="179"/>
      <c r="J752" s="179"/>
      <c r="K752" s="179"/>
      <c r="L752" s="179"/>
      <c r="M752" s="179"/>
      <c r="N752" s="179"/>
      <c r="O752" s="179"/>
      <c r="P752" s="179"/>
      <c r="Q752" s="179"/>
      <c r="R752" s="179"/>
      <c r="S752" s="179"/>
      <c r="T752" s="179"/>
      <c r="U752" s="179"/>
      <c r="V752" s="179"/>
      <c r="W752" s="179"/>
      <c r="X752" s="179"/>
      <c r="Y752" s="179"/>
      <c r="Z752" s="179"/>
      <c r="AB752" s="179"/>
      <c r="AC752" s="179"/>
      <c r="AF752" s="179"/>
      <c r="AG752" s="179"/>
      <c r="AJ752" s="179"/>
      <c r="AK752" s="179"/>
      <c r="AN752" s="179"/>
      <c r="AO752" s="179"/>
      <c r="AR752" s="179"/>
      <c r="AS752" s="179"/>
      <c r="AV752" s="179"/>
      <c r="AW752" s="179"/>
      <c r="AZ752" s="179"/>
      <c r="BA752" s="179"/>
      <c r="BD752" s="179"/>
      <c r="BE752" s="179"/>
      <c r="BH752" s="179"/>
      <c r="BI752" s="179"/>
      <c r="BL752" s="179"/>
      <c r="BM752" s="179"/>
      <c r="BP752" s="179"/>
      <c r="BQ752" s="179"/>
      <c r="BT752" s="179"/>
      <c r="BU752" s="179"/>
      <c r="BX752" s="179"/>
      <c r="BY752" s="179"/>
      <c r="CB752" s="179"/>
      <c r="CC752" s="179"/>
      <c r="CF752" s="179"/>
      <c r="CG752" s="179"/>
      <c r="CJ752" s="179"/>
      <c r="CK752" s="179"/>
      <c r="CN752" s="179"/>
      <c r="CO752" s="179"/>
      <c r="CR752" s="179"/>
      <c r="CS752" s="179"/>
      <c r="CV752" s="179"/>
      <c r="CW752" s="179"/>
      <c r="CX752" s="156"/>
      <c r="CY752" s="156"/>
      <c r="CZ752" s="156"/>
      <c r="DA752" s="156"/>
      <c r="DB752" s="156"/>
      <c r="DC752" s="156"/>
      <c r="DD752" s="156"/>
    </row>
    <row r="753" spans="1:108" s="243" customFormat="1" x14ac:dyDescent="0.2">
      <c r="A753" s="179"/>
      <c r="B753" s="179"/>
      <c r="C753" s="179"/>
      <c r="D753" s="179"/>
      <c r="E753" s="242"/>
      <c r="F753" s="179"/>
      <c r="G753" s="179"/>
      <c r="H753" s="179"/>
      <c r="I753" s="179"/>
      <c r="J753" s="179"/>
      <c r="K753" s="179"/>
      <c r="L753" s="179"/>
      <c r="M753" s="179"/>
      <c r="N753" s="179"/>
      <c r="O753" s="179"/>
      <c r="P753" s="179"/>
      <c r="Q753" s="179"/>
      <c r="R753" s="179"/>
      <c r="S753" s="179"/>
      <c r="T753" s="179"/>
      <c r="U753" s="179"/>
      <c r="V753" s="179"/>
      <c r="W753" s="179"/>
      <c r="X753" s="179"/>
      <c r="Y753" s="179"/>
      <c r="Z753" s="179"/>
      <c r="AB753" s="179"/>
      <c r="AC753" s="179"/>
      <c r="AF753" s="179"/>
      <c r="AG753" s="179"/>
      <c r="AJ753" s="179"/>
      <c r="AK753" s="179"/>
      <c r="AN753" s="179"/>
      <c r="AO753" s="179"/>
      <c r="AR753" s="179"/>
      <c r="AS753" s="179"/>
      <c r="AV753" s="179"/>
      <c r="AW753" s="179"/>
      <c r="AZ753" s="179"/>
      <c r="BA753" s="179"/>
      <c r="BD753" s="179"/>
      <c r="BE753" s="179"/>
      <c r="BH753" s="179"/>
      <c r="BI753" s="179"/>
      <c r="BL753" s="179"/>
      <c r="BM753" s="179"/>
      <c r="BP753" s="179"/>
      <c r="BQ753" s="179"/>
      <c r="BT753" s="179"/>
      <c r="BU753" s="179"/>
      <c r="BX753" s="179"/>
      <c r="BY753" s="179"/>
      <c r="CB753" s="179"/>
      <c r="CC753" s="179"/>
      <c r="CF753" s="179"/>
      <c r="CG753" s="179"/>
      <c r="CJ753" s="179"/>
      <c r="CK753" s="179"/>
      <c r="CN753" s="179"/>
      <c r="CO753" s="179"/>
      <c r="CR753" s="179"/>
      <c r="CS753" s="179"/>
      <c r="CV753" s="179"/>
      <c r="CW753" s="179"/>
      <c r="CX753" s="156"/>
      <c r="CY753" s="156"/>
      <c r="CZ753" s="156"/>
      <c r="DA753" s="156"/>
      <c r="DB753" s="156"/>
      <c r="DC753" s="156"/>
      <c r="DD753" s="156"/>
    </row>
    <row r="754" spans="1:108" s="243" customFormat="1" x14ac:dyDescent="0.2">
      <c r="A754" s="179"/>
      <c r="B754" s="179"/>
      <c r="C754" s="179"/>
      <c r="D754" s="179"/>
      <c r="E754" s="242"/>
      <c r="F754" s="179"/>
      <c r="G754" s="179"/>
      <c r="H754" s="179"/>
      <c r="I754" s="179"/>
      <c r="J754" s="179"/>
      <c r="K754" s="179"/>
      <c r="L754" s="179"/>
      <c r="M754" s="179"/>
      <c r="N754" s="179"/>
      <c r="O754" s="179"/>
      <c r="P754" s="179"/>
      <c r="Q754" s="179"/>
      <c r="R754" s="179"/>
      <c r="S754" s="179"/>
      <c r="T754" s="179"/>
      <c r="U754" s="179"/>
      <c r="V754" s="179"/>
      <c r="W754" s="179"/>
      <c r="X754" s="179"/>
      <c r="Y754" s="179"/>
      <c r="Z754" s="179"/>
      <c r="AB754" s="179"/>
      <c r="AC754" s="179"/>
      <c r="AF754" s="179"/>
      <c r="AG754" s="179"/>
      <c r="AJ754" s="179"/>
      <c r="AK754" s="179"/>
      <c r="AN754" s="179"/>
      <c r="AO754" s="179"/>
      <c r="AR754" s="179"/>
      <c r="AS754" s="179"/>
      <c r="AV754" s="179"/>
      <c r="AW754" s="179"/>
      <c r="AZ754" s="179"/>
      <c r="BA754" s="179"/>
      <c r="BD754" s="179"/>
      <c r="BE754" s="179"/>
      <c r="BH754" s="179"/>
      <c r="BI754" s="179"/>
      <c r="BL754" s="179"/>
      <c r="BM754" s="179"/>
      <c r="BP754" s="179"/>
      <c r="BQ754" s="179"/>
      <c r="BT754" s="179"/>
      <c r="BU754" s="179"/>
      <c r="BX754" s="179"/>
      <c r="BY754" s="179"/>
      <c r="CB754" s="179"/>
      <c r="CC754" s="179"/>
      <c r="CF754" s="179"/>
      <c r="CG754" s="179"/>
      <c r="CJ754" s="179"/>
      <c r="CK754" s="179"/>
      <c r="CN754" s="179"/>
      <c r="CO754" s="179"/>
      <c r="CR754" s="179"/>
      <c r="CS754" s="179"/>
      <c r="CV754" s="179"/>
      <c r="CW754" s="179"/>
      <c r="CX754" s="156"/>
      <c r="CY754" s="156"/>
      <c r="CZ754" s="156"/>
      <c r="DA754" s="156"/>
      <c r="DB754" s="156"/>
      <c r="DC754" s="156"/>
      <c r="DD754" s="156"/>
    </row>
    <row r="755" spans="1:108" s="243" customFormat="1" x14ac:dyDescent="0.2">
      <c r="A755" s="179"/>
      <c r="B755" s="179"/>
      <c r="C755" s="179"/>
      <c r="D755" s="179"/>
      <c r="E755" s="242"/>
      <c r="F755" s="179"/>
      <c r="G755" s="179"/>
      <c r="H755" s="179"/>
      <c r="I755" s="179"/>
      <c r="J755" s="179"/>
      <c r="K755" s="179"/>
      <c r="L755" s="179"/>
      <c r="M755" s="179"/>
      <c r="N755" s="179"/>
      <c r="O755" s="179"/>
      <c r="P755" s="179"/>
      <c r="Q755" s="179"/>
      <c r="R755" s="179"/>
      <c r="S755" s="179"/>
      <c r="T755" s="179"/>
      <c r="U755" s="179"/>
      <c r="V755" s="179"/>
      <c r="W755" s="179"/>
      <c r="X755" s="179"/>
      <c r="Y755" s="179"/>
      <c r="Z755" s="179"/>
      <c r="AB755" s="179"/>
      <c r="AC755" s="179"/>
      <c r="AF755" s="179"/>
      <c r="AG755" s="179"/>
      <c r="AJ755" s="179"/>
      <c r="AK755" s="179"/>
      <c r="AN755" s="179"/>
      <c r="AO755" s="179"/>
      <c r="AR755" s="179"/>
      <c r="AS755" s="179"/>
      <c r="AV755" s="179"/>
      <c r="AW755" s="179"/>
      <c r="AZ755" s="179"/>
      <c r="BA755" s="179"/>
      <c r="BD755" s="179"/>
      <c r="BE755" s="179"/>
      <c r="BH755" s="179"/>
      <c r="BI755" s="179"/>
      <c r="BL755" s="179"/>
      <c r="BM755" s="179"/>
      <c r="BP755" s="179"/>
      <c r="BQ755" s="179"/>
      <c r="BT755" s="179"/>
      <c r="BU755" s="179"/>
      <c r="BX755" s="179"/>
      <c r="BY755" s="179"/>
      <c r="CB755" s="179"/>
      <c r="CC755" s="179"/>
      <c r="CF755" s="179"/>
      <c r="CG755" s="179"/>
      <c r="CJ755" s="179"/>
      <c r="CK755" s="179"/>
      <c r="CN755" s="179"/>
      <c r="CO755" s="179"/>
      <c r="CR755" s="179"/>
      <c r="CS755" s="179"/>
      <c r="CV755" s="179"/>
      <c r="CW755" s="179"/>
      <c r="CX755" s="156"/>
      <c r="CY755" s="156"/>
      <c r="CZ755" s="156"/>
      <c r="DA755" s="156"/>
      <c r="DB755" s="156"/>
      <c r="DC755" s="156"/>
      <c r="DD755" s="156"/>
    </row>
    <row r="756" spans="1:108" s="243" customFormat="1" x14ac:dyDescent="0.2">
      <c r="A756" s="179"/>
      <c r="B756" s="179"/>
      <c r="C756" s="179"/>
      <c r="D756" s="179"/>
      <c r="E756" s="242"/>
      <c r="F756" s="179"/>
      <c r="G756" s="179"/>
      <c r="H756" s="179"/>
      <c r="I756" s="179"/>
      <c r="J756" s="179"/>
      <c r="K756" s="179"/>
      <c r="L756" s="179"/>
      <c r="M756" s="179"/>
      <c r="N756" s="179"/>
      <c r="O756" s="179"/>
      <c r="P756" s="179"/>
      <c r="Q756" s="179"/>
      <c r="R756" s="179"/>
      <c r="S756" s="179"/>
      <c r="T756" s="179"/>
      <c r="U756" s="179"/>
      <c r="V756" s="179"/>
      <c r="W756" s="179"/>
      <c r="X756" s="179"/>
      <c r="Y756" s="179"/>
      <c r="Z756" s="179"/>
      <c r="AB756" s="179"/>
      <c r="AC756" s="179"/>
      <c r="AF756" s="179"/>
      <c r="AG756" s="179"/>
      <c r="AJ756" s="179"/>
      <c r="AK756" s="179"/>
      <c r="AN756" s="179"/>
      <c r="AO756" s="179"/>
      <c r="AR756" s="179"/>
      <c r="AS756" s="179"/>
      <c r="AV756" s="179"/>
      <c r="AW756" s="179"/>
      <c r="AZ756" s="179"/>
      <c r="BA756" s="179"/>
      <c r="BD756" s="179"/>
      <c r="BE756" s="179"/>
      <c r="BH756" s="179"/>
      <c r="BI756" s="179"/>
      <c r="BL756" s="179"/>
      <c r="BM756" s="179"/>
      <c r="BP756" s="179"/>
      <c r="BQ756" s="179"/>
      <c r="BT756" s="179"/>
      <c r="BU756" s="179"/>
      <c r="BX756" s="179"/>
      <c r="BY756" s="179"/>
      <c r="CB756" s="179"/>
      <c r="CC756" s="179"/>
      <c r="CF756" s="179"/>
      <c r="CG756" s="179"/>
      <c r="CJ756" s="179"/>
      <c r="CK756" s="179"/>
      <c r="CN756" s="179"/>
      <c r="CO756" s="179"/>
      <c r="CR756" s="179"/>
      <c r="CS756" s="179"/>
      <c r="CV756" s="179"/>
      <c r="CW756" s="179"/>
      <c r="CX756" s="156"/>
      <c r="CY756" s="156"/>
      <c r="CZ756" s="156"/>
      <c r="DA756" s="156"/>
      <c r="DB756" s="156"/>
      <c r="DC756" s="156"/>
      <c r="DD756" s="156"/>
    </row>
    <row r="757" spans="1:108" s="243" customFormat="1" x14ac:dyDescent="0.2">
      <c r="A757" s="179"/>
      <c r="B757" s="179"/>
      <c r="C757" s="179"/>
      <c r="D757" s="179"/>
      <c r="E757" s="242"/>
      <c r="F757" s="179"/>
      <c r="G757" s="179"/>
      <c r="H757" s="179"/>
      <c r="I757" s="179"/>
      <c r="J757" s="179"/>
      <c r="K757" s="179"/>
      <c r="L757" s="179"/>
      <c r="M757" s="179"/>
      <c r="N757" s="179"/>
      <c r="O757" s="179"/>
      <c r="P757" s="179"/>
      <c r="Q757" s="179"/>
      <c r="R757" s="179"/>
      <c r="S757" s="179"/>
      <c r="T757" s="179"/>
      <c r="U757" s="179"/>
      <c r="V757" s="179"/>
      <c r="W757" s="179"/>
      <c r="X757" s="179"/>
      <c r="Y757" s="179"/>
      <c r="Z757" s="179"/>
      <c r="AB757" s="179"/>
      <c r="AC757" s="179"/>
      <c r="AF757" s="179"/>
      <c r="AG757" s="179"/>
      <c r="AJ757" s="179"/>
      <c r="AK757" s="179"/>
      <c r="AN757" s="179"/>
      <c r="AO757" s="179"/>
      <c r="AR757" s="179"/>
      <c r="AS757" s="179"/>
      <c r="AV757" s="179"/>
      <c r="AW757" s="179"/>
      <c r="AZ757" s="179"/>
      <c r="BA757" s="179"/>
      <c r="BD757" s="179"/>
      <c r="BE757" s="179"/>
      <c r="BH757" s="179"/>
      <c r="BI757" s="179"/>
      <c r="BL757" s="179"/>
      <c r="BM757" s="179"/>
      <c r="BP757" s="179"/>
      <c r="BQ757" s="179"/>
      <c r="BT757" s="179"/>
      <c r="BU757" s="179"/>
      <c r="BX757" s="179"/>
      <c r="BY757" s="179"/>
      <c r="CB757" s="179"/>
      <c r="CC757" s="179"/>
      <c r="CF757" s="179"/>
      <c r="CG757" s="179"/>
      <c r="CJ757" s="179"/>
      <c r="CK757" s="179"/>
      <c r="CN757" s="179"/>
      <c r="CO757" s="179"/>
      <c r="CR757" s="179"/>
      <c r="CS757" s="179"/>
      <c r="CV757" s="179"/>
      <c r="CW757" s="179"/>
      <c r="CX757" s="156"/>
      <c r="CY757" s="156"/>
      <c r="CZ757" s="156"/>
      <c r="DA757" s="156"/>
      <c r="DB757" s="156"/>
      <c r="DC757" s="156"/>
      <c r="DD757" s="156"/>
    </row>
    <row r="758" spans="1:108" s="243" customFormat="1" x14ac:dyDescent="0.2">
      <c r="A758" s="179"/>
      <c r="B758" s="179"/>
      <c r="C758" s="179"/>
      <c r="D758" s="179"/>
      <c r="E758" s="242"/>
      <c r="F758" s="179"/>
      <c r="G758" s="179"/>
      <c r="H758" s="179"/>
      <c r="I758" s="179"/>
      <c r="J758" s="179"/>
      <c r="K758" s="179"/>
      <c r="L758" s="179"/>
      <c r="M758" s="179"/>
      <c r="N758" s="179"/>
      <c r="O758" s="179"/>
      <c r="P758" s="179"/>
      <c r="Q758" s="179"/>
      <c r="R758" s="179"/>
      <c r="S758" s="179"/>
      <c r="T758" s="179"/>
      <c r="U758" s="179"/>
      <c r="V758" s="179"/>
      <c r="W758" s="179"/>
      <c r="X758" s="179"/>
      <c r="Y758" s="179"/>
      <c r="Z758" s="179"/>
      <c r="AB758" s="179"/>
      <c r="AC758" s="179"/>
      <c r="AF758" s="179"/>
      <c r="AG758" s="179"/>
      <c r="AJ758" s="179"/>
      <c r="AK758" s="179"/>
      <c r="AN758" s="179"/>
      <c r="AO758" s="179"/>
      <c r="AR758" s="179"/>
      <c r="AS758" s="179"/>
      <c r="AV758" s="179"/>
      <c r="AW758" s="179"/>
      <c r="AZ758" s="179"/>
      <c r="BA758" s="179"/>
      <c r="BD758" s="179"/>
      <c r="BE758" s="179"/>
      <c r="BH758" s="179"/>
      <c r="BI758" s="179"/>
      <c r="BL758" s="179"/>
      <c r="BM758" s="179"/>
      <c r="BP758" s="179"/>
      <c r="BQ758" s="179"/>
      <c r="BT758" s="179"/>
      <c r="BU758" s="179"/>
      <c r="BX758" s="179"/>
      <c r="BY758" s="179"/>
      <c r="CB758" s="179"/>
      <c r="CC758" s="179"/>
      <c r="CF758" s="179"/>
      <c r="CG758" s="179"/>
      <c r="CJ758" s="179"/>
      <c r="CK758" s="179"/>
      <c r="CN758" s="179"/>
      <c r="CO758" s="179"/>
      <c r="CR758" s="179"/>
      <c r="CS758" s="179"/>
      <c r="CV758" s="179"/>
      <c r="CW758" s="179"/>
      <c r="CX758" s="156"/>
      <c r="CY758" s="156"/>
      <c r="CZ758" s="156"/>
      <c r="DA758" s="156"/>
      <c r="DB758" s="156"/>
      <c r="DC758" s="156"/>
      <c r="DD758" s="156"/>
    </row>
    <row r="759" spans="1:108" s="243" customFormat="1" x14ac:dyDescent="0.2">
      <c r="A759" s="179"/>
      <c r="B759" s="179"/>
      <c r="C759" s="179"/>
      <c r="D759" s="179"/>
      <c r="E759" s="242"/>
      <c r="F759" s="179"/>
      <c r="G759" s="179"/>
      <c r="H759" s="179"/>
      <c r="I759" s="179"/>
      <c r="J759" s="179"/>
      <c r="K759" s="179"/>
      <c r="L759" s="179"/>
      <c r="M759" s="179"/>
      <c r="N759" s="179"/>
      <c r="O759" s="179"/>
      <c r="P759" s="179"/>
      <c r="Q759" s="179"/>
      <c r="R759" s="179"/>
      <c r="S759" s="179"/>
      <c r="T759" s="179"/>
      <c r="U759" s="179"/>
      <c r="V759" s="179"/>
      <c r="W759" s="179"/>
      <c r="X759" s="179"/>
      <c r="Y759" s="179"/>
      <c r="Z759" s="179"/>
      <c r="AB759" s="179"/>
      <c r="AC759" s="179"/>
      <c r="AF759" s="179"/>
      <c r="AG759" s="179"/>
      <c r="AJ759" s="179"/>
      <c r="AK759" s="179"/>
      <c r="AN759" s="179"/>
      <c r="AO759" s="179"/>
      <c r="AR759" s="179"/>
      <c r="AS759" s="179"/>
      <c r="AV759" s="179"/>
      <c r="AW759" s="179"/>
      <c r="AZ759" s="179"/>
      <c r="BA759" s="179"/>
      <c r="BD759" s="179"/>
      <c r="BE759" s="179"/>
      <c r="BH759" s="179"/>
      <c r="BI759" s="179"/>
      <c r="BL759" s="179"/>
      <c r="BM759" s="179"/>
      <c r="BP759" s="179"/>
      <c r="BQ759" s="179"/>
      <c r="BT759" s="179"/>
      <c r="BU759" s="179"/>
      <c r="BX759" s="179"/>
      <c r="BY759" s="179"/>
      <c r="CB759" s="179"/>
      <c r="CC759" s="179"/>
      <c r="CF759" s="179"/>
      <c r="CG759" s="179"/>
      <c r="CJ759" s="179"/>
      <c r="CK759" s="179"/>
      <c r="CN759" s="179"/>
      <c r="CO759" s="179"/>
      <c r="CR759" s="179"/>
      <c r="CS759" s="179"/>
      <c r="CV759" s="179"/>
      <c r="CW759" s="179"/>
      <c r="CX759" s="156"/>
      <c r="CY759" s="156"/>
      <c r="CZ759" s="156"/>
      <c r="DA759" s="156"/>
      <c r="DB759" s="156"/>
      <c r="DC759" s="156"/>
      <c r="DD759" s="156"/>
    </row>
    <row r="760" spans="1:108" s="243" customFormat="1" x14ac:dyDescent="0.2">
      <c r="A760" s="179"/>
      <c r="B760" s="179"/>
      <c r="C760" s="179"/>
      <c r="D760" s="179"/>
      <c r="E760" s="242"/>
      <c r="F760" s="179"/>
      <c r="G760" s="179"/>
      <c r="H760" s="179"/>
      <c r="I760" s="179"/>
      <c r="J760" s="179"/>
      <c r="K760" s="179"/>
      <c r="L760" s="179"/>
      <c r="M760" s="179"/>
      <c r="N760" s="179"/>
      <c r="O760" s="179"/>
      <c r="P760" s="179"/>
      <c r="Q760" s="179"/>
      <c r="R760" s="179"/>
      <c r="S760" s="179"/>
      <c r="T760" s="179"/>
      <c r="U760" s="179"/>
      <c r="V760" s="179"/>
      <c r="W760" s="179"/>
      <c r="X760" s="179"/>
      <c r="Y760" s="179"/>
      <c r="Z760" s="179"/>
      <c r="AB760" s="179"/>
      <c r="AC760" s="179"/>
      <c r="AF760" s="179"/>
      <c r="AG760" s="179"/>
      <c r="AJ760" s="179"/>
      <c r="AK760" s="179"/>
      <c r="AN760" s="179"/>
      <c r="AO760" s="179"/>
      <c r="AR760" s="179"/>
      <c r="AS760" s="179"/>
      <c r="AV760" s="179"/>
      <c r="AW760" s="179"/>
      <c r="AZ760" s="179"/>
      <c r="BA760" s="179"/>
      <c r="BD760" s="179"/>
      <c r="BE760" s="179"/>
      <c r="BH760" s="179"/>
      <c r="BI760" s="179"/>
      <c r="BL760" s="179"/>
      <c r="BM760" s="179"/>
      <c r="BP760" s="179"/>
      <c r="BQ760" s="179"/>
      <c r="BT760" s="179"/>
      <c r="BU760" s="179"/>
      <c r="BX760" s="179"/>
      <c r="BY760" s="179"/>
      <c r="CB760" s="179"/>
      <c r="CC760" s="179"/>
      <c r="CF760" s="179"/>
      <c r="CG760" s="179"/>
      <c r="CJ760" s="179"/>
      <c r="CK760" s="179"/>
      <c r="CN760" s="179"/>
      <c r="CO760" s="179"/>
      <c r="CR760" s="179"/>
      <c r="CS760" s="179"/>
      <c r="CV760" s="179"/>
      <c r="CW760" s="179"/>
      <c r="CX760" s="156"/>
      <c r="CY760" s="156"/>
      <c r="CZ760" s="156"/>
      <c r="DA760" s="156"/>
      <c r="DB760" s="156"/>
      <c r="DC760" s="156"/>
      <c r="DD760" s="156"/>
    </row>
    <row r="761" spans="1:108" s="243" customFormat="1" x14ac:dyDescent="0.2">
      <c r="A761" s="179"/>
      <c r="B761" s="179"/>
      <c r="C761" s="179"/>
      <c r="D761" s="179"/>
      <c r="E761" s="242"/>
      <c r="F761" s="179"/>
      <c r="G761" s="179"/>
      <c r="H761" s="179"/>
      <c r="I761" s="179"/>
      <c r="J761" s="179"/>
      <c r="K761" s="179"/>
      <c r="L761" s="179"/>
      <c r="M761" s="179"/>
      <c r="N761" s="179"/>
      <c r="O761" s="179"/>
      <c r="P761" s="179"/>
      <c r="Q761" s="179"/>
      <c r="R761" s="179"/>
      <c r="S761" s="179"/>
      <c r="T761" s="179"/>
      <c r="U761" s="179"/>
      <c r="V761" s="179"/>
      <c r="W761" s="179"/>
      <c r="X761" s="179"/>
      <c r="Y761" s="179"/>
      <c r="Z761" s="179"/>
      <c r="AB761" s="179"/>
      <c r="AC761" s="179"/>
      <c r="AF761" s="179"/>
      <c r="AG761" s="179"/>
      <c r="AJ761" s="179"/>
      <c r="AK761" s="179"/>
      <c r="AN761" s="179"/>
      <c r="AO761" s="179"/>
      <c r="AR761" s="179"/>
      <c r="AS761" s="179"/>
      <c r="AV761" s="179"/>
      <c r="AW761" s="179"/>
      <c r="AZ761" s="179"/>
      <c r="BA761" s="179"/>
      <c r="BD761" s="179"/>
      <c r="BE761" s="179"/>
      <c r="BH761" s="179"/>
      <c r="BI761" s="179"/>
      <c r="BL761" s="179"/>
      <c r="BM761" s="179"/>
      <c r="BP761" s="179"/>
      <c r="BQ761" s="179"/>
      <c r="BT761" s="179"/>
      <c r="BU761" s="179"/>
      <c r="BX761" s="179"/>
      <c r="BY761" s="179"/>
      <c r="CB761" s="179"/>
      <c r="CC761" s="179"/>
      <c r="CF761" s="179"/>
      <c r="CG761" s="179"/>
      <c r="CJ761" s="179"/>
      <c r="CK761" s="179"/>
      <c r="CN761" s="179"/>
      <c r="CO761" s="179"/>
      <c r="CR761" s="179"/>
      <c r="CS761" s="179"/>
      <c r="CV761" s="179"/>
      <c r="CW761" s="179"/>
      <c r="CX761" s="156"/>
      <c r="CY761" s="156"/>
      <c r="CZ761" s="156"/>
      <c r="DA761" s="156"/>
      <c r="DB761" s="156"/>
      <c r="DC761" s="156"/>
      <c r="DD761" s="156"/>
    </row>
    <row r="762" spans="1:108" s="243" customFormat="1" x14ac:dyDescent="0.2">
      <c r="A762" s="179"/>
      <c r="B762" s="179"/>
      <c r="C762" s="179"/>
      <c r="D762" s="179"/>
      <c r="E762" s="242"/>
      <c r="F762" s="179"/>
      <c r="G762" s="179"/>
      <c r="H762" s="179"/>
      <c r="I762" s="179"/>
      <c r="J762" s="179"/>
      <c r="K762" s="179"/>
      <c r="L762" s="179"/>
      <c r="M762" s="179"/>
      <c r="N762" s="179"/>
      <c r="O762" s="179"/>
      <c r="P762" s="179"/>
      <c r="Q762" s="179"/>
      <c r="R762" s="179"/>
      <c r="S762" s="179"/>
      <c r="T762" s="179"/>
      <c r="U762" s="179"/>
      <c r="V762" s="179"/>
      <c r="W762" s="179"/>
      <c r="X762" s="179"/>
      <c r="Y762" s="179"/>
      <c r="Z762" s="179"/>
      <c r="AB762" s="179"/>
      <c r="AC762" s="179"/>
      <c r="AF762" s="179"/>
      <c r="AG762" s="179"/>
      <c r="AJ762" s="179"/>
      <c r="AK762" s="179"/>
      <c r="AN762" s="179"/>
      <c r="AO762" s="179"/>
      <c r="AR762" s="179"/>
      <c r="AS762" s="179"/>
      <c r="AV762" s="179"/>
      <c r="AW762" s="179"/>
      <c r="AZ762" s="179"/>
      <c r="BA762" s="179"/>
      <c r="BD762" s="179"/>
      <c r="BE762" s="179"/>
      <c r="BH762" s="179"/>
      <c r="BI762" s="179"/>
      <c r="BL762" s="179"/>
      <c r="BM762" s="179"/>
      <c r="BP762" s="179"/>
      <c r="BQ762" s="179"/>
      <c r="BT762" s="179"/>
      <c r="BU762" s="179"/>
      <c r="BX762" s="179"/>
      <c r="BY762" s="179"/>
      <c r="CB762" s="179"/>
      <c r="CC762" s="179"/>
      <c r="CF762" s="179"/>
      <c r="CG762" s="179"/>
      <c r="CJ762" s="179"/>
      <c r="CK762" s="179"/>
      <c r="CN762" s="179"/>
      <c r="CO762" s="179"/>
      <c r="CR762" s="179"/>
      <c r="CS762" s="179"/>
      <c r="CV762" s="179"/>
      <c r="CW762" s="179"/>
      <c r="CX762" s="156"/>
      <c r="CY762" s="156"/>
      <c r="CZ762" s="156"/>
      <c r="DA762" s="156"/>
      <c r="DB762" s="156"/>
      <c r="DC762" s="156"/>
      <c r="DD762" s="156"/>
    </row>
    <row r="763" spans="1:108" s="243" customFormat="1" x14ac:dyDescent="0.2">
      <c r="A763" s="179"/>
      <c r="B763" s="179"/>
      <c r="C763" s="179"/>
      <c r="D763" s="179"/>
      <c r="E763" s="242"/>
      <c r="F763" s="179"/>
      <c r="G763" s="179"/>
      <c r="H763" s="179"/>
      <c r="I763" s="179"/>
      <c r="J763" s="179"/>
      <c r="K763" s="179"/>
      <c r="L763" s="179"/>
      <c r="M763" s="179"/>
      <c r="N763" s="179"/>
      <c r="O763" s="179"/>
      <c r="P763" s="179"/>
      <c r="Q763" s="179"/>
      <c r="R763" s="179"/>
      <c r="S763" s="179"/>
      <c r="T763" s="179"/>
      <c r="U763" s="179"/>
      <c r="V763" s="179"/>
      <c r="W763" s="179"/>
      <c r="X763" s="179"/>
      <c r="Y763" s="179"/>
      <c r="Z763" s="179"/>
      <c r="AB763" s="179"/>
      <c r="AC763" s="179"/>
      <c r="AF763" s="179"/>
      <c r="AG763" s="179"/>
      <c r="AJ763" s="179"/>
      <c r="AK763" s="179"/>
      <c r="AN763" s="179"/>
      <c r="AO763" s="179"/>
      <c r="AR763" s="179"/>
      <c r="AS763" s="179"/>
      <c r="AV763" s="179"/>
      <c r="AW763" s="179"/>
      <c r="AZ763" s="179"/>
      <c r="BA763" s="179"/>
      <c r="BD763" s="179"/>
      <c r="BE763" s="179"/>
      <c r="BH763" s="179"/>
      <c r="BI763" s="179"/>
      <c r="BL763" s="179"/>
      <c r="BM763" s="179"/>
      <c r="BP763" s="179"/>
      <c r="BQ763" s="179"/>
      <c r="BT763" s="179"/>
      <c r="BU763" s="179"/>
      <c r="BX763" s="179"/>
      <c r="BY763" s="179"/>
      <c r="CB763" s="179"/>
      <c r="CC763" s="179"/>
      <c r="CF763" s="179"/>
      <c r="CG763" s="179"/>
      <c r="CJ763" s="179"/>
      <c r="CK763" s="179"/>
      <c r="CN763" s="179"/>
      <c r="CO763" s="179"/>
      <c r="CR763" s="179"/>
      <c r="CS763" s="179"/>
      <c r="CV763" s="179"/>
      <c r="CW763" s="179"/>
      <c r="CX763" s="156"/>
      <c r="CY763" s="156"/>
      <c r="CZ763" s="156"/>
      <c r="DA763" s="156"/>
      <c r="DB763" s="156"/>
      <c r="DC763" s="156"/>
      <c r="DD763" s="156"/>
    </row>
    <row r="764" spans="1:108" s="243" customFormat="1" x14ac:dyDescent="0.2">
      <c r="A764" s="179"/>
      <c r="B764" s="179"/>
      <c r="C764" s="179"/>
      <c r="D764" s="179"/>
      <c r="E764" s="242"/>
      <c r="F764" s="179"/>
      <c r="G764" s="179"/>
      <c r="H764" s="179"/>
      <c r="I764" s="179"/>
      <c r="J764" s="179"/>
      <c r="K764" s="179"/>
      <c r="L764" s="179"/>
      <c r="M764" s="179"/>
      <c r="N764" s="179"/>
      <c r="O764" s="179"/>
      <c r="P764" s="179"/>
      <c r="Q764" s="179"/>
      <c r="R764" s="179"/>
      <c r="S764" s="179"/>
      <c r="T764" s="179"/>
      <c r="U764" s="179"/>
      <c r="V764" s="179"/>
      <c r="W764" s="179"/>
      <c r="X764" s="179"/>
      <c r="Y764" s="179"/>
      <c r="Z764" s="179"/>
      <c r="AB764" s="179"/>
      <c r="AC764" s="179"/>
      <c r="AF764" s="179"/>
      <c r="AG764" s="179"/>
      <c r="AJ764" s="179"/>
      <c r="AK764" s="179"/>
      <c r="AN764" s="179"/>
      <c r="AO764" s="179"/>
      <c r="AR764" s="179"/>
      <c r="AS764" s="179"/>
      <c r="AV764" s="179"/>
      <c r="AW764" s="179"/>
      <c r="AZ764" s="179"/>
      <c r="BA764" s="179"/>
      <c r="BD764" s="179"/>
      <c r="BE764" s="179"/>
      <c r="BH764" s="179"/>
      <c r="BI764" s="179"/>
      <c r="BL764" s="179"/>
      <c r="BM764" s="179"/>
      <c r="BP764" s="179"/>
      <c r="BQ764" s="179"/>
      <c r="BT764" s="179"/>
      <c r="BU764" s="179"/>
      <c r="BX764" s="179"/>
      <c r="BY764" s="179"/>
      <c r="CB764" s="179"/>
      <c r="CC764" s="179"/>
      <c r="CF764" s="179"/>
      <c r="CG764" s="179"/>
      <c r="CJ764" s="179"/>
      <c r="CK764" s="179"/>
      <c r="CN764" s="179"/>
      <c r="CO764" s="179"/>
      <c r="CR764" s="179"/>
      <c r="CS764" s="179"/>
      <c r="CV764" s="179"/>
      <c r="CW764" s="179"/>
      <c r="CX764" s="156"/>
      <c r="CY764" s="156"/>
      <c r="CZ764" s="156"/>
      <c r="DA764" s="156"/>
      <c r="DB764" s="156"/>
      <c r="DC764" s="156"/>
      <c r="DD764" s="156"/>
    </row>
    <row r="765" spans="1:108" s="243" customFormat="1" x14ac:dyDescent="0.2">
      <c r="A765" s="179"/>
      <c r="B765" s="179"/>
      <c r="C765" s="179"/>
      <c r="D765" s="179"/>
      <c r="E765" s="242"/>
      <c r="F765" s="179"/>
      <c r="G765" s="179"/>
      <c r="H765" s="179"/>
      <c r="I765" s="179"/>
      <c r="J765" s="179"/>
      <c r="K765" s="179"/>
      <c r="L765" s="179"/>
      <c r="M765" s="179"/>
      <c r="N765" s="179"/>
      <c r="O765" s="179"/>
      <c r="P765" s="179"/>
      <c r="Q765" s="179"/>
      <c r="R765" s="179"/>
      <c r="S765" s="179"/>
      <c r="T765" s="179"/>
      <c r="U765" s="179"/>
      <c r="V765" s="179"/>
      <c r="W765" s="179"/>
      <c r="X765" s="179"/>
      <c r="Y765" s="179"/>
      <c r="Z765" s="179"/>
      <c r="AB765" s="179"/>
      <c r="AC765" s="179"/>
      <c r="AF765" s="179"/>
      <c r="AG765" s="179"/>
      <c r="AJ765" s="179"/>
      <c r="AK765" s="179"/>
      <c r="AN765" s="179"/>
      <c r="AO765" s="179"/>
      <c r="AR765" s="179"/>
      <c r="AS765" s="179"/>
      <c r="AV765" s="179"/>
      <c r="AW765" s="179"/>
      <c r="AZ765" s="179"/>
      <c r="BA765" s="179"/>
      <c r="BD765" s="179"/>
      <c r="BE765" s="179"/>
      <c r="BH765" s="179"/>
      <c r="BI765" s="179"/>
      <c r="BL765" s="179"/>
      <c r="BM765" s="179"/>
      <c r="BP765" s="179"/>
      <c r="BQ765" s="179"/>
      <c r="BT765" s="179"/>
      <c r="BU765" s="179"/>
      <c r="BX765" s="179"/>
      <c r="BY765" s="179"/>
      <c r="CB765" s="179"/>
      <c r="CC765" s="179"/>
      <c r="CF765" s="179"/>
      <c r="CG765" s="179"/>
      <c r="CJ765" s="179"/>
      <c r="CK765" s="179"/>
      <c r="CN765" s="179"/>
      <c r="CO765" s="179"/>
      <c r="CR765" s="179"/>
      <c r="CS765" s="179"/>
      <c r="CV765" s="179"/>
      <c r="CW765" s="179"/>
      <c r="CX765" s="156"/>
      <c r="CY765" s="156"/>
      <c r="CZ765" s="156"/>
      <c r="DA765" s="156"/>
      <c r="DB765" s="156"/>
      <c r="DC765" s="156"/>
      <c r="DD765" s="156"/>
    </row>
    <row r="766" spans="1:108" s="243" customFormat="1" x14ac:dyDescent="0.2">
      <c r="A766" s="179"/>
      <c r="B766" s="179"/>
      <c r="C766" s="179"/>
      <c r="D766" s="179"/>
      <c r="E766" s="242"/>
      <c r="F766" s="179"/>
      <c r="G766" s="179"/>
      <c r="H766" s="179"/>
      <c r="I766" s="179"/>
      <c r="J766" s="179"/>
      <c r="K766" s="179"/>
      <c r="L766" s="179"/>
      <c r="M766" s="179"/>
      <c r="N766" s="179"/>
      <c r="O766" s="179"/>
      <c r="P766" s="179"/>
      <c r="Q766" s="179"/>
      <c r="R766" s="179"/>
      <c r="S766" s="179"/>
      <c r="T766" s="179"/>
      <c r="U766" s="179"/>
      <c r="V766" s="179"/>
      <c r="W766" s="179"/>
      <c r="X766" s="179"/>
      <c r="Y766" s="179"/>
      <c r="Z766" s="179"/>
      <c r="AB766" s="179"/>
      <c r="AC766" s="179"/>
      <c r="AF766" s="179"/>
      <c r="AG766" s="179"/>
      <c r="AJ766" s="179"/>
      <c r="AK766" s="179"/>
      <c r="AN766" s="179"/>
      <c r="AO766" s="179"/>
      <c r="AR766" s="179"/>
      <c r="AS766" s="179"/>
      <c r="AV766" s="179"/>
      <c r="AW766" s="179"/>
      <c r="AZ766" s="179"/>
      <c r="BA766" s="179"/>
      <c r="BD766" s="179"/>
      <c r="BE766" s="179"/>
      <c r="BH766" s="179"/>
      <c r="BI766" s="179"/>
      <c r="BL766" s="179"/>
      <c r="BM766" s="179"/>
      <c r="BP766" s="179"/>
      <c r="BQ766" s="179"/>
      <c r="BT766" s="179"/>
      <c r="BU766" s="179"/>
      <c r="BX766" s="179"/>
      <c r="BY766" s="179"/>
      <c r="CB766" s="179"/>
      <c r="CC766" s="179"/>
      <c r="CF766" s="179"/>
      <c r="CG766" s="179"/>
      <c r="CJ766" s="179"/>
      <c r="CK766" s="179"/>
      <c r="CN766" s="179"/>
      <c r="CO766" s="179"/>
      <c r="CR766" s="179"/>
      <c r="CS766" s="179"/>
      <c r="CV766" s="179"/>
      <c r="CW766" s="179"/>
      <c r="CX766" s="156"/>
      <c r="CY766" s="156"/>
      <c r="CZ766" s="156"/>
      <c r="DA766" s="156"/>
      <c r="DB766" s="156"/>
      <c r="DC766" s="156"/>
      <c r="DD766" s="156"/>
    </row>
    <row r="767" spans="1:108" s="243" customFormat="1" x14ac:dyDescent="0.2">
      <c r="A767" s="179"/>
      <c r="B767" s="179"/>
      <c r="C767" s="179"/>
      <c r="D767" s="179"/>
      <c r="E767" s="242"/>
      <c r="F767" s="179"/>
      <c r="G767" s="179"/>
      <c r="H767" s="179"/>
      <c r="I767" s="179"/>
      <c r="J767" s="179"/>
      <c r="K767" s="179"/>
      <c r="L767" s="179"/>
      <c r="M767" s="179"/>
      <c r="N767" s="179"/>
      <c r="O767" s="179"/>
      <c r="P767" s="179"/>
      <c r="Q767" s="179"/>
      <c r="R767" s="179"/>
      <c r="S767" s="179"/>
      <c r="T767" s="179"/>
      <c r="U767" s="179"/>
      <c r="V767" s="179"/>
      <c r="W767" s="179"/>
      <c r="X767" s="179"/>
      <c r="Y767" s="179"/>
      <c r="Z767" s="179"/>
      <c r="AB767" s="179"/>
      <c r="AC767" s="179"/>
      <c r="AF767" s="179"/>
      <c r="AG767" s="179"/>
      <c r="AJ767" s="179"/>
      <c r="AK767" s="179"/>
      <c r="AN767" s="179"/>
      <c r="AO767" s="179"/>
      <c r="AR767" s="179"/>
      <c r="AS767" s="179"/>
      <c r="AV767" s="179"/>
      <c r="AW767" s="179"/>
      <c r="AZ767" s="179"/>
      <c r="BA767" s="179"/>
      <c r="BD767" s="179"/>
      <c r="BE767" s="179"/>
      <c r="BH767" s="179"/>
      <c r="BI767" s="179"/>
      <c r="BL767" s="179"/>
      <c r="BM767" s="179"/>
      <c r="BP767" s="179"/>
      <c r="BQ767" s="179"/>
      <c r="BT767" s="179"/>
      <c r="BU767" s="179"/>
      <c r="BX767" s="179"/>
      <c r="BY767" s="179"/>
      <c r="CB767" s="179"/>
      <c r="CC767" s="179"/>
      <c r="CF767" s="179"/>
      <c r="CG767" s="179"/>
      <c r="CJ767" s="179"/>
      <c r="CK767" s="179"/>
      <c r="CN767" s="179"/>
      <c r="CO767" s="179"/>
      <c r="CR767" s="179"/>
      <c r="CS767" s="179"/>
      <c r="CV767" s="179"/>
      <c r="CW767" s="179"/>
      <c r="CX767" s="156"/>
      <c r="CY767" s="156"/>
      <c r="CZ767" s="156"/>
      <c r="DA767" s="156"/>
      <c r="DB767" s="156"/>
      <c r="DC767" s="156"/>
      <c r="DD767" s="156"/>
    </row>
    <row r="768" spans="1:108" s="243" customFormat="1" x14ac:dyDescent="0.2">
      <c r="A768" s="179"/>
      <c r="B768" s="179"/>
      <c r="C768" s="179"/>
      <c r="D768" s="179"/>
      <c r="E768" s="242"/>
      <c r="F768" s="179"/>
      <c r="G768" s="179"/>
      <c r="H768" s="179"/>
      <c r="I768" s="179"/>
      <c r="J768" s="179"/>
      <c r="K768" s="179"/>
      <c r="L768" s="179"/>
      <c r="M768" s="179"/>
      <c r="N768" s="179"/>
      <c r="O768" s="179"/>
      <c r="P768" s="179"/>
      <c r="Q768" s="179"/>
      <c r="R768" s="179"/>
      <c r="S768" s="179"/>
      <c r="T768" s="179"/>
      <c r="U768" s="179"/>
      <c r="V768" s="179"/>
      <c r="W768" s="179"/>
      <c r="X768" s="179"/>
      <c r="Y768" s="179"/>
      <c r="Z768" s="179"/>
      <c r="AB768" s="179"/>
      <c r="AC768" s="179"/>
      <c r="AF768" s="179"/>
      <c r="AG768" s="179"/>
      <c r="AJ768" s="179"/>
      <c r="AK768" s="179"/>
      <c r="AN768" s="179"/>
      <c r="AO768" s="179"/>
      <c r="AR768" s="179"/>
      <c r="AS768" s="179"/>
      <c r="AV768" s="179"/>
      <c r="AW768" s="179"/>
      <c r="AZ768" s="179"/>
      <c r="BA768" s="179"/>
      <c r="BD768" s="179"/>
      <c r="BE768" s="179"/>
      <c r="BH768" s="179"/>
      <c r="BI768" s="179"/>
      <c r="BL768" s="179"/>
      <c r="BM768" s="179"/>
      <c r="BP768" s="179"/>
      <c r="BQ768" s="179"/>
      <c r="BT768" s="179"/>
      <c r="BU768" s="179"/>
      <c r="BX768" s="179"/>
      <c r="BY768" s="179"/>
      <c r="CB768" s="179"/>
      <c r="CC768" s="179"/>
      <c r="CF768" s="179"/>
      <c r="CG768" s="179"/>
      <c r="CJ768" s="179"/>
      <c r="CK768" s="179"/>
      <c r="CN768" s="179"/>
      <c r="CO768" s="179"/>
      <c r="CR768" s="179"/>
      <c r="CS768" s="179"/>
      <c r="CV768" s="179"/>
      <c r="CW768" s="179"/>
      <c r="CX768" s="156"/>
      <c r="CY768" s="156"/>
      <c r="CZ768" s="156"/>
      <c r="DA768" s="156"/>
      <c r="DB768" s="156"/>
      <c r="DC768" s="156"/>
      <c r="DD768" s="156"/>
    </row>
    <row r="769" spans="1:108" s="243" customFormat="1" x14ac:dyDescent="0.2">
      <c r="A769" s="179"/>
      <c r="B769" s="179"/>
      <c r="C769" s="179"/>
      <c r="D769" s="179"/>
      <c r="E769" s="242"/>
      <c r="F769" s="179"/>
      <c r="G769" s="179"/>
      <c r="H769" s="179"/>
      <c r="I769" s="179"/>
      <c r="J769" s="179"/>
      <c r="K769" s="179"/>
      <c r="L769" s="179"/>
      <c r="M769" s="179"/>
      <c r="N769" s="179"/>
      <c r="O769" s="179"/>
      <c r="P769" s="179"/>
      <c r="Q769" s="179"/>
      <c r="R769" s="179"/>
      <c r="S769" s="179"/>
      <c r="T769" s="179"/>
      <c r="U769" s="179"/>
      <c r="V769" s="179"/>
      <c r="W769" s="179"/>
      <c r="X769" s="179"/>
      <c r="Y769" s="179"/>
      <c r="Z769" s="179"/>
      <c r="AB769" s="179"/>
      <c r="AC769" s="179"/>
      <c r="AF769" s="179"/>
      <c r="AG769" s="179"/>
      <c r="AJ769" s="179"/>
      <c r="AK769" s="179"/>
      <c r="AN769" s="179"/>
      <c r="AO769" s="179"/>
      <c r="AR769" s="179"/>
      <c r="AS769" s="179"/>
      <c r="AV769" s="179"/>
      <c r="AW769" s="179"/>
      <c r="AZ769" s="179"/>
      <c r="BA769" s="179"/>
      <c r="BD769" s="179"/>
      <c r="BE769" s="179"/>
      <c r="BH769" s="179"/>
      <c r="BI769" s="179"/>
      <c r="BL769" s="179"/>
      <c r="BM769" s="179"/>
      <c r="BP769" s="179"/>
      <c r="BQ769" s="179"/>
      <c r="BT769" s="179"/>
      <c r="BU769" s="179"/>
      <c r="BX769" s="179"/>
      <c r="BY769" s="179"/>
      <c r="CB769" s="179"/>
      <c r="CC769" s="179"/>
      <c r="CF769" s="179"/>
      <c r="CG769" s="179"/>
      <c r="CJ769" s="179"/>
      <c r="CK769" s="179"/>
      <c r="CN769" s="179"/>
      <c r="CO769" s="179"/>
      <c r="CR769" s="179"/>
      <c r="CS769" s="179"/>
      <c r="CV769" s="179"/>
      <c r="CW769" s="179"/>
      <c r="CX769" s="156"/>
      <c r="CY769" s="156"/>
      <c r="CZ769" s="156"/>
      <c r="DA769" s="156"/>
      <c r="DB769" s="156"/>
      <c r="DC769" s="156"/>
      <c r="DD769" s="156"/>
    </row>
    <row r="770" spans="1:108" s="243" customFormat="1" x14ac:dyDescent="0.2">
      <c r="A770" s="179"/>
      <c r="B770" s="179"/>
      <c r="C770" s="179"/>
      <c r="D770" s="179"/>
      <c r="E770" s="242"/>
      <c r="F770" s="179"/>
      <c r="G770" s="179"/>
      <c r="H770" s="179"/>
      <c r="I770" s="179"/>
      <c r="J770" s="179"/>
      <c r="K770" s="179"/>
      <c r="L770" s="179"/>
      <c r="M770" s="179"/>
      <c r="N770" s="179"/>
      <c r="O770" s="179"/>
      <c r="P770" s="179"/>
      <c r="Q770" s="179"/>
      <c r="R770" s="179"/>
      <c r="S770" s="179"/>
      <c r="T770" s="179"/>
      <c r="U770" s="179"/>
      <c r="V770" s="179"/>
      <c r="W770" s="179"/>
      <c r="X770" s="179"/>
      <c r="Y770" s="179"/>
      <c r="Z770" s="179"/>
      <c r="AB770" s="179"/>
      <c r="AC770" s="179"/>
      <c r="AF770" s="179"/>
      <c r="AG770" s="179"/>
      <c r="AJ770" s="179"/>
      <c r="AK770" s="179"/>
      <c r="AN770" s="179"/>
      <c r="AO770" s="179"/>
      <c r="AR770" s="179"/>
      <c r="AS770" s="179"/>
      <c r="AV770" s="179"/>
      <c r="AW770" s="179"/>
      <c r="AZ770" s="179"/>
      <c r="BA770" s="179"/>
      <c r="BD770" s="179"/>
      <c r="BE770" s="179"/>
      <c r="BH770" s="179"/>
      <c r="BI770" s="179"/>
      <c r="BL770" s="179"/>
      <c r="BM770" s="179"/>
      <c r="BP770" s="179"/>
      <c r="BQ770" s="179"/>
      <c r="BT770" s="179"/>
      <c r="BU770" s="179"/>
      <c r="BX770" s="179"/>
      <c r="BY770" s="179"/>
      <c r="CB770" s="179"/>
      <c r="CC770" s="179"/>
      <c r="CF770" s="179"/>
      <c r="CG770" s="179"/>
      <c r="CJ770" s="179"/>
      <c r="CK770" s="179"/>
      <c r="CN770" s="179"/>
      <c r="CO770" s="179"/>
      <c r="CR770" s="179"/>
      <c r="CS770" s="179"/>
      <c r="CV770" s="179"/>
      <c r="CW770" s="179"/>
      <c r="CX770" s="156"/>
      <c r="CY770" s="156"/>
      <c r="CZ770" s="156"/>
      <c r="DA770" s="156"/>
      <c r="DB770" s="156"/>
      <c r="DC770" s="156"/>
      <c r="DD770" s="156"/>
    </row>
    <row r="771" spans="1:108" s="243" customFormat="1" x14ac:dyDescent="0.2">
      <c r="A771" s="179"/>
      <c r="B771" s="179"/>
      <c r="C771" s="179"/>
      <c r="D771" s="179"/>
      <c r="E771" s="242"/>
      <c r="F771" s="179"/>
      <c r="G771" s="179"/>
      <c r="H771" s="179"/>
      <c r="I771" s="179"/>
      <c r="J771" s="179"/>
      <c r="K771" s="179"/>
      <c r="L771" s="179"/>
      <c r="M771" s="179"/>
      <c r="N771" s="179"/>
      <c r="O771" s="179"/>
      <c r="P771" s="179"/>
      <c r="Q771" s="179"/>
      <c r="R771" s="179"/>
      <c r="S771" s="179"/>
      <c r="T771" s="179"/>
      <c r="U771" s="179"/>
      <c r="V771" s="179"/>
      <c r="W771" s="179"/>
      <c r="X771" s="179"/>
      <c r="Y771" s="179"/>
      <c r="Z771" s="179"/>
      <c r="AB771" s="179"/>
      <c r="AC771" s="179"/>
      <c r="AF771" s="179"/>
      <c r="AG771" s="179"/>
      <c r="AJ771" s="179"/>
      <c r="AK771" s="179"/>
      <c r="AN771" s="179"/>
      <c r="AO771" s="179"/>
      <c r="AR771" s="179"/>
      <c r="AS771" s="179"/>
      <c r="AV771" s="179"/>
      <c r="AW771" s="179"/>
      <c r="AZ771" s="179"/>
      <c r="BA771" s="179"/>
      <c r="BD771" s="179"/>
      <c r="BE771" s="179"/>
      <c r="BH771" s="179"/>
      <c r="BI771" s="179"/>
      <c r="BL771" s="179"/>
      <c r="BM771" s="179"/>
      <c r="BP771" s="179"/>
      <c r="BQ771" s="179"/>
      <c r="BT771" s="179"/>
      <c r="BU771" s="179"/>
      <c r="BX771" s="179"/>
      <c r="BY771" s="179"/>
      <c r="CB771" s="179"/>
      <c r="CC771" s="179"/>
      <c r="CF771" s="179"/>
      <c r="CG771" s="179"/>
      <c r="CJ771" s="179"/>
      <c r="CK771" s="179"/>
      <c r="CN771" s="179"/>
      <c r="CO771" s="179"/>
      <c r="CR771" s="179"/>
      <c r="CS771" s="179"/>
      <c r="CV771" s="179"/>
      <c r="CW771" s="179"/>
      <c r="CX771" s="156"/>
      <c r="CY771" s="156"/>
      <c r="CZ771" s="156"/>
      <c r="DA771" s="156"/>
      <c r="DB771" s="156"/>
      <c r="DC771" s="156"/>
      <c r="DD771" s="156"/>
    </row>
    <row r="772" spans="1:108" s="243" customFormat="1" x14ac:dyDescent="0.2">
      <c r="A772" s="179"/>
      <c r="B772" s="179"/>
      <c r="C772" s="179"/>
      <c r="D772" s="179"/>
      <c r="E772" s="242"/>
      <c r="F772" s="179"/>
      <c r="G772" s="179"/>
      <c r="H772" s="179"/>
      <c r="I772" s="179"/>
      <c r="J772" s="179"/>
      <c r="K772" s="179"/>
      <c r="L772" s="179"/>
      <c r="M772" s="179"/>
      <c r="N772" s="179"/>
      <c r="O772" s="179"/>
      <c r="P772" s="179"/>
      <c r="Q772" s="179"/>
      <c r="R772" s="179"/>
      <c r="S772" s="179"/>
      <c r="T772" s="179"/>
      <c r="U772" s="179"/>
      <c r="V772" s="179"/>
      <c r="W772" s="179"/>
      <c r="X772" s="179"/>
      <c r="Y772" s="179"/>
      <c r="Z772" s="179"/>
      <c r="AB772" s="179"/>
      <c r="AC772" s="179"/>
      <c r="AF772" s="179"/>
      <c r="AG772" s="179"/>
      <c r="AJ772" s="179"/>
      <c r="AK772" s="179"/>
      <c r="AN772" s="179"/>
      <c r="AO772" s="179"/>
      <c r="AR772" s="179"/>
      <c r="AS772" s="179"/>
      <c r="AV772" s="179"/>
      <c r="AW772" s="179"/>
      <c r="AZ772" s="179"/>
      <c r="BA772" s="179"/>
      <c r="BD772" s="179"/>
      <c r="BE772" s="179"/>
      <c r="BH772" s="179"/>
      <c r="BI772" s="179"/>
      <c r="BL772" s="179"/>
      <c r="BM772" s="179"/>
      <c r="BP772" s="179"/>
      <c r="BQ772" s="179"/>
      <c r="BT772" s="179"/>
      <c r="BU772" s="179"/>
      <c r="BX772" s="179"/>
      <c r="BY772" s="179"/>
      <c r="CB772" s="179"/>
      <c r="CC772" s="179"/>
      <c r="CF772" s="179"/>
      <c r="CG772" s="179"/>
      <c r="CJ772" s="179"/>
      <c r="CK772" s="179"/>
      <c r="CN772" s="179"/>
      <c r="CO772" s="179"/>
      <c r="CR772" s="179"/>
      <c r="CS772" s="179"/>
      <c r="CV772" s="179"/>
      <c r="CW772" s="179"/>
      <c r="CX772" s="156"/>
      <c r="CY772" s="156"/>
      <c r="CZ772" s="156"/>
      <c r="DA772" s="156"/>
      <c r="DB772" s="156"/>
      <c r="DC772" s="156"/>
      <c r="DD772" s="156"/>
    </row>
    <row r="773" spans="1:108" s="243" customFormat="1" x14ac:dyDescent="0.2">
      <c r="A773" s="179"/>
      <c r="B773" s="179"/>
      <c r="C773" s="179"/>
      <c r="D773" s="179"/>
      <c r="E773" s="242"/>
      <c r="F773" s="179"/>
      <c r="G773" s="179"/>
      <c r="H773" s="179"/>
      <c r="I773" s="179"/>
      <c r="J773" s="179"/>
      <c r="K773" s="179"/>
      <c r="L773" s="179"/>
      <c r="M773" s="179"/>
      <c r="N773" s="179"/>
      <c r="O773" s="179"/>
      <c r="P773" s="179"/>
      <c r="Q773" s="179"/>
      <c r="R773" s="179"/>
      <c r="S773" s="179"/>
      <c r="T773" s="179"/>
      <c r="U773" s="179"/>
      <c r="V773" s="179"/>
      <c r="W773" s="179"/>
      <c r="X773" s="179"/>
      <c r="Y773" s="179"/>
      <c r="Z773" s="179"/>
      <c r="AB773" s="179"/>
      <c r="AC773" s="179"/>
      <c r="AF773" s="179"/>
      <c r="AG773" s="179"/>
      <c r="AJ773" s="179"/>
      <c r="AK773" s="179"/>
      <c r="AN773" s="179"/>
      <c r="AO773" s="179"/>
      <c r="AR773" s="179"/>
      <c r="AS773" s="179"/>
      <c r="AV773" s="179"/>
      <c r="AW773" s="179"/>
      <c r="AZ773" s="179"/>
      <c r="BA773" s="179"/>
      <c r="BD773" s="179"/>
      <c r="BE773" s="179"/>
      <c r="BH773" s="179"/>
      <c r="BI773" s="179"/>
      <c r="BL773" s="179"/>
      <c r="BM773" s="179"/>
      <c r="BP773" s="179"/>
      <c r="BQ773" s="179"/>
      <c r="BT773" s="179"/>
      <c r="BU773" s="179"/>
      <c r="BX773" s="179"/>
      <c r="BY773" s="179"/>
      <c r="CB773" s="179"/>
      <c r="CC773" s="179"/>
      <c r="CF773" s="179"/>
      <c r="CG773" s="179"/>
      <c r="CJ773" s="179"/>
      <c r="CK773" s="179"/>
      <c r="CN773" s="179"/>
      <c r="CO773" s="179"/>
      <c r="CR773" s="179"/>
      <c r="CS773" s="179"/>
      <c r="CV773" s="179"/>
      <c r="CW773" s="179"/>
      <c r="CX773" s="156"/>
      <c r="CY773" s="156"/>
      <c r="CZ773" s="156"/>
      <c r="DA773" s="156"/>
      <c r="DB773" s="156"/>
      <c r="DC773" s="156"/>
      <c r="DD773" s="156"/>
    </row>
    <row r="774" spans="1:108" s="243" customFormat="1" x14ac:dyDescent="0.2">
      <c r="A774" s="179"/>
      <c r="B774" s="179"/>
      <c r="C774" s="179"/>
      <c r="D774" s="179"/>
      <c r="E774" s="242"/>
      <c r="F774" s="179"/>
      <c r="G774" s="179"/>
      <c r="H774" s="179"/>
      <c r="I774" s="179"/>
      <c r="J774" s="179"/>
      <c r="K774" s="179"/>
      <c r="L774" s="179"/>
      <c r="M774" s="179"/>
      <c r="N774" s="179"/>
      <c r="O774" s="179"/>
      <c r="P774" s="179"/>
      <c r="Q774" s="179"/>
      <c r="R774" s="179"/>
      <c r="S774" s="179"/>
      <c r="T774" s="179"/>
      <c r="U774" s="179"/>
      <c r="V774" s="179"/>
      <c r="W774" s="179"/>
      <c r="X774" s="179"/>
      <c r="Y774" s="179"/>
      <c r="Z774" s="179"/>
      <c r="AB774" s="179"/>
      <c r="AC774" s="179"/>
      <c r="AF774" s="179"/>
      <c r="AG774" s="179"/>
      <c r="AJ774" s="179"/>
      <c r="AK774" s="179"/>
      <c r="AN774" s="179"/>
      <c r="AO774" s="179"/>
      <c r="AR774" s="179"/>
      <c r="AS774" s="179"/>
      <c r="AV774" s="179"/>
      <c r="AW774" s="179"/>
      <c r="AZ774" s="179"/>
      <c r="BA774" s="179"/>
      <c r="BD774" s="179"/>
      <c r="BE774" s="179"/>
      <c r="BH774" s="179"/>
      <c r="BI774" s="179"/>
      <c r="BL774" s="179"/>
      <c r="BM774" s="179"/>
      <c r="BP774" s="179"/>
      <c r="BQ774" s="179"/>
      <c r="BT774" s="179"/>
      <c r="BU774" s="179"/>
      <c r="BX774" s="179"/>
      <c r="BY774" s="179"/>
      <c r="CB774" s="179"/>
      <c r="CC774" s="179"/>
      <c r="CF774" s="179"/>
      <c r="CG774" s="179"/>
      <c r="CJ774" s="179"/>
      <c r="CK774" s="179"/>
      <c r="CN774" s="179"/>
      <c r="CO774" s="179"/>
      <c r="CR774" s="179"/>
      <c r="CS774" s="179"/>
      <c r="CV774" s="179"/>
      <c r="CW774" s="179"/>
      <c r="CX774" s="156"/>
      <c r="CY774" s="156"/>
      <c r="CZ774" s="156"/>
      <c r="DA774" s="156"/>
      <c r="DB774" s="156"/>
      <c r="DC774" s="156"/>
      <c r="DD774" s="156"/>
    </row>
    <row r="775" spans="1:108" s="243" customFormat="1" x14ac:dyDescent="0.2">
      <c r="A775" s="179"/>
      <c r="B775" s="179"/>
      <c r="C775" s="179"/>
      <c r="D775" s="179"/>
      <c r="E775" s="242"/>
      <c r="F775" s="179"/>
      <c r="G775" s="179"/>
      <c r="H775" s="179"/>
      <c r="I775" s="179"/>
      <c r="J775" s="179"/>
      <c r="K775" s="179"/>
      <c r="L775" s="179"/>
      <c r="M775" s="179"/>
      <c r="N775" s="179"/>
      <c r="O775" s="179"/>
      <c r="P775" s="179"/>
      <c r="Q775" s="179"/>
      <c r="R775" s="179"/>
      <c r="S775" s="179"/>
      <c r="T775" s="179"/>
      <c r="U775" s="179"/>
      <c r="V775" s="179"/>
      <c r="W775" s="179"/>
      <c r="X775" s="179"/>
      <c r="Y775" s="179"/>
      <c r="Z775" s="179"/>
      <c r="AB775" s="179"/>
      <c r="AC775" s="179"/>
      <c r="AF775" s="179"/>
      <c r="AG775" s="179"/>
      <c r="AJ775" s="179"/>
      <c r="AK775" s="179"/>
      <c r="AN775" s="179"/>
      <c r="AO775" s="179"/>
      <c r="AR775" s="179"/>
      <c r="AS775" s="179"/>
      <c r="AV775" s="179"/>
      <c r="AW775" s="179"/>
      <c r="AZ775" s="179"/>
      <c r="BA775" s="179"/>
      <c r="BD775" s="179"/>
      <c r="BE775" s="179"/>
      <c r="BH775" s="179"/>
      <c r="BI775" s="179"/>
      <c r="BL775" s="179"/>
      <c r="BM775" s="179"/>
      <c r="BP775" s="179"/>
      <c r="BQ775" s="179"/>
      <c r="BT775" s="179"/>
      <c r="BU775" s="179"/>
      <c r="BX775" s="179"/>
      <c r="BY775" s="179"/>
      <c r="CB775" s="179"/>
      <c r="CC775" s="179"/>
      <c r="CF775" s="179"/>
      <c r="CG775" s="179"/>
      <c r="CJ775" s="179"/>
      <c r="CK775" s="179"/>
      <c r="CN775" s="179"/>
      <c r="CO775" s="179"/>
      <c r="CR775" s="179"/>
      <c r="CS775" s="179"/>
      <c r="CV775" s="179"/>
      <c r="CW775" s="179"/>
      <c r="CX775" s="156"/>
      <c r="CY775" s="156"/>
      <c r="CZ775" s="156"/>
      <c r="DA775" s="156"/>
      <c r="DB775" s="156"/>
      <c r="DC775" s="156"/>
      <c r="DD775" s="156"/>
    </row>
    <row r="776" spans="1:108" s="243" customFormat="1" x14ac:dyDescent="0.2">
      <c r="A776" s="179"/>
      <c r="B776" s="179"/>
      <c r="C776" s="179"/>
      <c r="D776" s="179"/>
      <c r="E776" s="242"/>
      <c r="F776" s="179"/>
      <c r="G776" s="179"/>
      <c r="H776" s="179"/>
      <c r="I776" s="179"/>
      <c r="J776" s="179"/>
      <c r="K776" s="179"/>
      <c r="L776" s="179"/>
      <c r="M776" s="179"/>
      <c r="N776" s="179"/>
      <c r="O776" s="179"/>
      <c r="P776" s="179"/>
      <c r="Q776" s="179"/>
      <c r="R776" s="179"/>
      <c r="S776" s="179"/>
      <c r="T776" s="179"/>
      <c r="U776" s="179"/>
      <c r="V776" s="179"/>
      <c r="W776" s="179"/>
      <c r="X776" s="179"/>
      <c r="Y776" s="179"/>
      <c r="Z776" s="179"/>
      <c r="AB776" s="179"/>
      <c r="AC776" s="179"/>
      <c r="AF776" s="179"/>
      <c r="AG776" s="179"/>
      <c r="AJ776" s="179"/>
      <c r="AK776" s="179"/>
      <c r="AN776" s="179"/>
      <c r="AO776" s="179"/>
      <c r="AR776" s="179"/>
      <c r="AS776" s="179"/>
      <c r="AV776" s="179"/>
      <c r="AW776" s="179"/>
      <c r="AZ776" s="179"/>
      <c r="BA776" s="179"/>
      <c r="BD776" s="179"/>
      <c r="BE776" s="179"/>
      <c r="BH776" s="179"/>
      <c r="BI776" s="179"/>
      <c r="BL776" s="179"/>
      <c r="BM776" s="179"/>
      <c r="BP776" s="179"/>
      <c r="BQ776" s="179"/>
      <c r="BT776" s="179"/>
      <c r="BU776" s="179"/>
      <c r="BX776" s="179"/>
      <c r="BY776" s="179"/>
      <c r="CB776" s="179"/>
      <c r="CC776" s="179"/>
      <c r="CF776" s="179"/>
      <c r="CG776" s="179"/>
      <c r="CJ776" s="179"/>
      <c r="CK776" s="179"/>
      <c r="CN776" s="179"/>
      <c r="CO776" s="179"/>
      <c r="CR776" s="179"/>
      <c r="CS776" s="179"/>
      <c r="CV776" s="179"/>
      <c r="CW776" s="179"/>
      <c r="CX776" s="156"/>
      <c r="CY776" s="156"/>
      <c r="CZ776" s="156"/>
      <c r="DA776" s="156"/>
      <c r="DB776" s="156"/>
      <c r="DC776" s="156"/>
      <c r="DD776" s="156"/>
    </row>
    <row r="777" spans="1:108" s="243" customFormat="1" x14ac:dyDescent="0.2">
      <c r="A777" s="179"/>
      <c r="B777" s="179"/>
      <c r="C777" s="179"/>
      <c r="D777" s="179"/>
      <c r="E777" s="242"/>
      <c r="F777" s="179"/>
      <c r="G777" s="179"/>
      <c r="H777" s="179"/>
      <c r="I777" s="179"/>
      <c r="J777" s="179"/>
      <c r="K777" s="179"/>
      <c r="L777" s="179"/>
      <c r="M777" s="179"/>
      <c r="N777" s="179"/>
      <c r="O777" s="179"/>
      <c r="P777" s="179"/>
      <c r="Q777" s="179"/>
      <c r="R777" s="179"/>
      <c r="S777" s="179"/>
      <c r="T777" s="179"/>
      <c r="U777" s="179"/>
      <c r="V777" s="179"/>
      <c r="W777" s="179"/>
      <c r="X777" s="179"/>
      <c r="Y777" s="179"/>
      <c r="Z777" s="179"/>
      <c r="AB777" s="179"/>
      <c r="AC777" s="179"/>
      <c r="AF777" s="179"/>
      <c r="AG777" s="179"/>
      <c r="AJ777" s="179"/>
      <c r="AK777" s="179"/>
      <c r="AN777" s="179"/>
      <c r="AO777" s="179"/>
      <c r="AR777" s="179"/>
      <c r="AS777" s="179"/>
      <c r="AV777" s="179"/>
      <c r="AW777" s="179"/>
      <c r="AZ777" s="179"/>
      <c r="BA777" s="179"/>
      <c r="BD777" s="179"/>
      <c r="BE777" s="179"/>
      <c r="BH777" s="179"/>
      <c r="BI777" s="179"/>
      <c r="BL777" s="179"/>
      <c r="BM777" s="179"/>
      <c r="BP777" s="179"/>
      <c r="BQ777" s="179"/>
      <c r="BT777" s="179"/>
      <c r="BU777" s="179"/>
      <c r="BX777" s="179"/>
      <c r="BY777" s="179"/>
      <c r="CB777" s="179"/>
      <c r="CC777" s="179"/>
      <c r="CF777" s="179"/>
      <c r="CG777" s="179"/>
      <c r="CJ777" s="179"/>
      <c r="CK777" s="179"/>
      <c r="CN777" s="179"/>
      <c r="CO777" s="179"/>
      <c r="CR777" s="179"/>
      <c r="CS777" s="179"/>
      <c r="CV777" s="179"/>
      <c r="CW777" s="179"/>
      <c r="CX777" s="156"/>
      <c r="CY777" s="156"/>
      <c r="CZ777" s="156"/>
      <c r="DA777" s="156"/>
      <c r="DB777" s="156"/>
      <c r="DC777" s="156"/>
      <c r="DD777" s="156"/>
    </row>
    <row r="778" spans="1:108" s="243" customFormat="1" x14ac:dyDescent="0.2">
      <c r="A778" s="179"/>
      <c r="B778" s="179"/>
      <c r="C778" s="179"/>
      <c r="D778" s="179"/>
      <c r="E778" s="242"/>
      <c r="F778" s="179"/>
      <c r="G778" s="179"/>
      <c r="H778" s="179"/>
      <c r="I778" s="179"/>
      <c r="J778" s="179"/>
      <c r="K778" s="179"/>
      <c r="L778" s="179"/>
      <c r="M778" s="179"/>
      <c r="N778" s="179"/>
      <c r="O778" s="179"/>
      <c r="P778" s="179"/>
      <c r="Q778" s="179"/>
      <c r="R778" s="179"/>
      <c r="S778" s="179"/>
      <c r="T778" s="179"/>
      <c r="U778" s="179"/>
      <c r="V778" s="179"/>
      <c r="W778" s="179"/>
      <c r="X778" s="179"/>
      <c r="Y778" s="179"/>
      <c r="Z778" s="179"/>
      <c r="AB778" s="179"/>
      <c r="AC778" s="179"/>
      <c r="AF778" s="179"/>
      <c r="AG778" s="179"/>
      <c r="AJ778" s="179"/>
      <c r="AK778" s="179"/>
      <c r="AN778" s="179"/>
      <c r="AO778" s="179"/>
      <c r="AR778" s="179"/>
      <c r="AS778" s="179"/>
      <c r="AV778" s="179"/>
      <c r="AW778" s="179"/>
      <c r="AZ778" s="179"/>
      <c r="BA778" s="179"/>
      <c r="BD778" s="179"/>
      <c r="BE778" s="179"/>
      <c r="BH778" s="179"/>
      <c r="BI778" s="179"/>
      <c r="BL778" s="179"/>
      <c r="BM778" s="179"/>
      <c r="BP778" s="179"/>
      <c r="BQ778" s="179"/>
      <c r="BT778" s="179"/>
      <c r="BU778" s="179"/>
      <c r="BX778" s="179"/>
      <c r="BY778" s="179"/>
      <c r="CB778" s="179"/>
      <c r="CC778" s="179"/>
      <c r="CF778" s="179"/>
      <c r="CG778" s="179"/>
      <c r="CJ778" s="179"/>
      <c r="CK778" s="179"/>
      <c r="CN778" s="179"/>
      <c r="CO778" s="179"/>
      <c r="CR778" s="179"/>
      <c r="CS778" s="179"/>
      <c r="CV778" s="179"/>
      <c r="CW778" s="179"/>
      <c r="CX778" s="156"/>
      <c r="CY778" s="156"/>
      <c r="CZ778" s="156"/>
      <c r="DA778" s="156"/>
      <c r="DB778" s="156"/>
      <c r="DC778" s="156"/>
      <c r="DD778" s="156"/>
    </row>
    <row r="779" spans="1:108" s="243" customFormat="1" x14ac:dyDescent="0.2">
      <c r="A779" s="179"/>
      <c r="B779" s="179"/>
      <c r="C779" s="179"/>
      <c r="D779" s="179"/>
      <c r="E779" s="242"/>
      <c r="F779" s="179"/>
      <c r="G779" s="179"/>
      <c r="H779" s="179"/>
      <c r="I779" s="179"/>
      <c r="J779" s="179"/>
      <c r="K779" s="179"/>
      <c r="L779" s="179"/>
      <c r="M779" s="179"/>
      <c r="N779" s="179"/>
      <c r="O779" s="179"/>
      <c r="P779" s="179"/>
      <c r="Q779" s="179"/>
      <c r="R779" s="179"/>
      <c r="S779" s="179"/>
      <c r="T779" s="179"/>
      <c r="U779" s="179"/>
      <c r="V779" s="179"/>
      <c r="W779" s="179"/>
      <c r="X779" s="179"/>
      <c r="Y779" s="179"/>
      <c r="Z779" s="179"/>
      <c r="AB779" s="179"/>
      <c r="AC779" s="179"/>
      <c r="AF779" s="179"/>
      <c r="AG779" s="179"/>
      <c r="AJ779" s="179"/>
      <c r="AK779" s="179"/>
      <c r="AN779" s="179"/>
      <c r="AO779" s="179"/>
      <c r="AR779" s="179"/>
      <c r="AS779" s="179"/>
      <c r="AV779" s="179"/>
      <c r="AW779" s="179"/>
      <c r="AZ779" s="179"/>
      <c r="BA779" s="179"/>
      <c r="BD779" s="179"/>
      <c r="BE779" s="179"/>
      <c r="BH779" s="179"/>
      <c r="BI779" s="179"/>
      <c r="BL779" s="179"/>
      <c r="BM779" s="179"/>
      <c r="BP779" s="179"/>
      <c r="BQ779" s="179"/>
      <c r="BT779" s="179"/>
      <c r="BU779" s="179"/>
      <c r="BX779" s="179"/>
      <c r="BY779" s="179"/>
      <c r="CB779" s="179"/>
      <c r="CC779" s="179"/>
      <c r="CF779" s="179"/>
      <c r="CG779" s="179"/>
      <c r="CJ779" s="179"/>
      <c r="CK779" s="179"/>
      <c r="CN779" s="179"/>
      <c r="CO779" s="179"/>
      <c r="CR779" s="179"/>
      <c r="CS779" s="179"/>
      <c r="CV779" s="179"/>
      <c r="CW779" s="179"/>
      <c r="CX779" s="156"/>
      <c r="CY779" s="156"/>
      <c r="CZ779" s="156"/>
      <c r="DA779" s="156"/>
      <c r="DB779" s="156"/>
      <c r="DC779" s="156"/>
      <c r="DD779" s="156"/>
    </row>
    <row r="780" spans="1:108" s="243" customFormat="1" x14ac:dyDescent="0.2">
      <c r="A780" s="179"/>
      <c r="B780" s="179"/>
      <c r="C780" s="179"/>
      <c r="D780" s="179"/>
      <c r="E780" s="242"/>
      <c r="F780" s="179"/>
      <c r="G780" s="179"/>
      <c r="H780" s="179"/>
      <c r="I780" s="179"/>
      <c r="J780" s="179"/>
      <c r="K780" s="179"/>
      <c r="L780" s="179"/>
      <c r="M780" s="179"/>
      <c r="N780" s="179"/>
      <c r="O780" s="179"/>
      <c r="P780" s="179"/>
      <c r="Q780" s="179"/>
      <c r="R780" s="179"/>
      <c r="S780" s="179"/>
      <c r="T780" s="179"/>
      <c r="U780" s="179"/>
      <c r="V780" s="179"/>
      <c r="W780" s="179"/>
      <c r="X780" s="179"/>
      <c r="Y780" s="179"/>
      <c r="Z780" s="179"/>
      <c r="AB780" s="179"/>
      <c r="AC780" s="179"/>
      <c r="AF780" s="179"/>
      <c r="AG780" s="179"/>
      <c r="AJ780" s="179"/>
      <c r="AK780" s="179"/>
      <c r="AN780" s="179"/>
      <c r="AO780" s="179"/>
      <c r="AR780" s="179"/>
      <c r="AS780" s="179"/>
      <c r="AV780" s="179"/>
      <c r="AW780" s="179"/>
      <c r="AZ780" s="179"/>
      <c r="BA780" s="179"/>
      <c r="BD780" s="179"/>
      <c r="BE780" s="179"/>
      <c r="BH780" s="179"/>
      <c r="BI780" s="179"/>
      <c r="BL780" s="179"/>
      <c r="BM780" s="179"/>
      <c r="BP780" s="179"/>
      <c r="BQ780" s="179"/>
      <c r="BT780" s="179"/>
      <c r="BU780" s="179"/>
      <c r="BX780" s="179"/>
      <c r="BY780" s="179"/>
      <c r="CB780" s="179"/>
      <c r="CC780" s="179"/>
      <c r="CF780" s="179"/>
      <c r="CG780" s="179"/>
      <c r="CJ780" s="179"/>
      <c r="CK780" s="179"/>
      <c r="CN780" s="179"/>
      <c r="CO780" s="179"/>
      <c r="CR780" s="179"/>
      <c r="CS780" s="179"/>
      <c r="CV780" s="179"/>
      <c r="CW780" s="179"/>
      <c r="CX780" s="156"/>
      <c r="CY780" s="156"/>
      <c r="CZ780" s="156"/>
      <c r="DA780" s="156"/>
      <c r="DB780" s="156"/>
      <c r="DC780" s="156"/>
      <c r="DD780" s="156"/>
    </row>
    <row r="781" spans="1:108" s="243" customFormat="1" x14ac:dyDescent="0.2">
      <c r="A781" s="179"/>
      <c r="B781" s="179"/>
      <c r="C781" s="179"/>
      <c r="D781" s="179"/>
      <c r="E781" s="242"/>
      <c r="F781" s="179"/>
      <c r="G781" s="179"/>
      <c r="H781" s="179"/>
      <c r="I781" s="179"/>
      <c r="J781" s="179"/>
      <c r="K781" s="179"/>
      <c r="L781" s="179"/>
      <c r="M781" s="179"/>
      <c r="N781" s="179"/>
      <c r="O781" s="179"/>
      <c r="P781" s="179"/>
      <c r="Q781" s="179"/>
      <c r="R781" s="179"/>
      <c r="S781" s="179"/>
      <c r="T781" s="179"/>
      <c r="U781" s="179"/>
      <c r="V781" s="179"/>
      <c r="W781" s="179"/>
      <c r="X781" s="179"/>
      <c r="Y781" s="179"/>
      <c r="Z781" s="179"/>
      <c r="AB781" s="179"/>
      <c r="AC781" s="179"/>
      <c r="AF781" s="179"/>
      <c r="AG781" s="179"/>
      <c r="AJ781" s="179"/>
      <c r="AK781" s="179"/>
      <c r="AN781" s="179"/>
      <c r="AO781" s="179"/>
      <c r="AR781" s="179"/>
      <c r="AS781" s="179"/>
      <c r="AV781" s="179"/>
      <c r="AW781" s="179"/>
      <c r="AZ781" s="179"/>
      <c r="BA781" s="179"/>
      <c r="BD781" s="179"/>
      <c r="BE781" s="179"/>
      <c r="BH781" s="179"/>
      <c r="BI781" s="179"/>
      <c r="BL781" s="179"/>
      <c r="BM781" s="179"/>
      <c r="BP781" s="179"/>
      <c r="BQ781" s="179"/>
      <c r="BT781" s="179"/>
      <c r="BU781" s="179"/>
      <c r="BX781" s="179"/>
      <c r="BY781" s="179"/>
      <c r="CB781" s="179"/>
      <c r="CC781" s="179"/>
      <c r="CF781" s="179"/>
      <c r="CG781" s="179"/>
      <c r="CJ781" s="179"/>
      <c r="CK781" s="179"/>
      <c r="CN781" s="179"/>
      <c r="CO781" s="179"/>
      <c r="CR781" s="179"/>
      <c r="CS781" s="179"/>
      <c r="CV781" s="179"/>
      <c r="CW781" s="179"/>
      <c r="CX781" s="156"/>
      <c r="CY781" s="156"/>
      <c r="CZ781" s="156"/>
      <c r="DA781" s="156"/>
      <c r="DB781" s="156"/>
      <c r="DC781" s="156"/>
      <c r="DD781" s="156"/>
    </row>
    <row r="782" spans="1:108" s="243" customFormat="1" x14ac:dyDescent="0.2">
      <c r="A782" s="179"/>
      <c r="B782" s="179"/>
      <c r="C782" s="179"/>
      <c r="D782" s="179"/>
      <c r="E782" s="242"/>
      <c r="F782" s="179"/>
      <c r="G782" s="179"/>
      <c r="H782" s="179"/>
      <c r="I782" s="179"/>
      <c r="J782" s="179"/>
      <c r="K782" s="179"/>
      <c r="L782" s="179"/>
      <c r="M782" s="179"/>
      <c r="N782" s="179"/>
      <c r="O782" s="179"/>
      <c r="P782" s="179"/>
      <c r="Q782" s="179"/>
      <c r="R782" s="179"/>
      <c r="S782" s="179"/>
      <c r="T782" s="179"/>
      <c r="U782" s="179"/>
      <c r="V782" s="179"/>
      <c r="W782" s="179"/>
      <c r="X782" s="179"/>
      <c r="Y782" s="179"/>
      <c r="Z782" s="179"/>
      <c r="AB782" s="179"/>
      <c r="AC782" s="179"/>
      <c r="AF782" s="179"/>
      <c r="AG782" s="179"/>
      <c r="AJ782" s="179"/>
      <c r="AK782" s="179"/>
      <c r="AN782" s="179"/>
      <c r="AO782" s="179"/>
      <c r="AR782" s="179"/>
      <c r="AS782" s="179"/>
      <c r="AV782" s="179"/>
      <c r="AW782" s="179"/>
      <c r="AZ782" s="179"/>
      <c r="BA782" s="179"/>
      <c r="BD782" s="179"/>
      <c r="BE782" s="179"/>
      <c r="BH782" s="179"/>
      <c r="BI782" s="179"/>
      <c r="BL782" s="179"/>
      <c r="BM782" s="179"/>
      <c r="BP782" s="179"/>
      <c r="BQ782" s="179"/>
      <c r="BT782" s="179"/>
      <c r="BU782" s="179"/>
      <c r="BX782" s="179"/>
      <c r="BY782" s="179"/>
      <c r="CB782" s="179"/>
      <c r="CC782" s="179"/>
      <c r="CF782" s="179"/>
      <c r="CG782" s="179"/>
      <c r="CJ782" s="179"/>
      <c r="CK782" s="179"/>
      <c r="CN782" s="179"/>
      <c r="CO782" s="179"/>
      <c r="CR782" s="179"/>
      <c r="CS782" s="179"/>
      <c r="CV782" s="179"/>
      <c r="CW782" s="179"/>
      <c r="CX782" s="156"/>
      <c r="CY782" s="156"/>
      <c r="CZ782" s="156"/>
      <c r="DA782" s="156"/>
      <c r="DB782" s="156"/>
      <c r="DC782" s="156"/>
      <c r="DD782" s="156"/>
    </row>
    <row r="783" spans="1:108" s="243" customFormat="1" x14ac:dyDescent="0.2">
      <c r="A783" s="179"/>
      <c r="B783" s="179"/>
      <c r="C783" s="179"/>
      <c r="D783" s="179"/>
      <c r="E783" s="242"/>
      <c r="F783" s="179"/>
      <c r="G783" s="179"/>
      <c r="H783" s="179"/>
      <c r="I783" s="179"/>
      <c r="J783" s="179"/>
      <c r="K783" s="179"/>
      <c r="L783" s="179"/>
      <c r="M783" s="179"/>
      <c r="N783" s="179"/>
      <c r="O783" s="179"/>
      <c r="P783" s="179"/>
      <c r="Q783" s="179"/>
      <c r="R783" s="179"/>
      <c r="S783" s="179"/>
      <c r="T783" s="179"/>
      <c r="U783" s="179"/>
      <c r="V783" s="179"/>
      <c r="W783" s="179"/>
      <c r="X783" s="179"/>
      <c r="Y783" s="179"/>
      <c r="Z783" s="179"/>
      <c r="AB783" s="179"/>
      <c r="AC783" s="179"/>
      <c r="AF783" s="179"/>
      <c r="AG783" s="179"/>
      <c r="AJ783" s="179"/>
      <c r="AK783" s="179"/>
      <c r="AN783" s="179"/>
      <c r="AO783" s="179"/>
      <c r="AR783" s="179"/>
      <c r="AS783" s="179"/>
      <c r="AV783" s="179"/>
      <c r="AW783" s="179"/>
      <c r="AZ783" s="179"/>
      <c r="BA783" s="179"/>
      <c r="BD783" s="179"/>
      <c r="BE783" s="179"/>
      <c r="BH783" s="179"/>
      <c r="BI783" s="179"/>
      <c r="BL783" s="179"/>
      <c r="BM783" s="179"/>
      <c r="BP783" s="179"/>
      <c r="BQ783" s="179"/>
      <c r="BT783" s="179"/>
      <c r="BU783" s="179"/>
      <c r="BX783" s="179"/>
      <c r="BY783" s="179"/>
      <c r="CB783" s="179"/>
      <c r="CC783" s="179"/>
      <c r="CF783" s="179"/>
      <c r="CG783" s="179"/>
      <c r="CJ783" s="179"/>
      <c r="CK783" s="179"/>
      <c r="CN783" s="179"/>
      <c r="CO783" s="179"/>
      <c r="CR783" s="179"/>
      <c r="CS783" s="179"/>
      <c r="CV783" s="179"/>
      <c r="CW783" s="179"/>
      <c r="CX783" s="156"/>
      <c r="CY783" s="156"/>
      <c r="CZ783" s="156"/>
      <c r="DA783" s="156"/>
      <c r="DB783" s="156"/>
      <c r="DC783" s="156"/>
      <c r="DD783" s="156"/>
    </row>
    <row r="784" spans="1:108" s="243" customFormat="1" x14ac:dyDescent="0.2">
      <c r="A784" s="179"/>
      <c r="B784" s="179"/>
      <c r="C784" s="179"/>
      <c r="D784" s="179"/>
      <c r="E784" s="242"/>
      <c r="F784" s="179"/>
      <c r="G784" s="179"/>
      <c r="H784" s="179"/>
      <c r="I784" s="179"/>
      <c r="J784" s="179"/>
      <c r="K784" s="179"/>
      <c r="L784" s="179"/>
      <c r="M784" s="179"/>
      <c r="N784" s="179"/>
      <c r="O784" s="179"/>
      <c r="P784" s="179"/>
      <c r="Q784" s="179"/>
      <c r="R784" s="179"/>
      <c r="S784" s="179"/>
      <c r="T784" s="179"/>
      <c r="U784" s="179"/>
      <c r="V784" s="179"/>
      <c r="W784" s="179"/>
      <c r="X784" s="179"/>
      <c r="Y784" s="179"/>
      <c r="Z784" s="179"/>
      <c r="AB784" s="179"/>
      <c r="AC784" s="179"/>
      <c r="AF784" s="179"/>
      <c r="AG784" s="179"/>
      <c r="AJ784" s="179"/>
      <c r="AK784" s="179"/>
      <c r="AN784" s="179"/>
      <c r="AO784" s="179"/>
      <c r="AR784" s="179"/>
      <c r="AS784" s="179"/>
      <c r="AV784" s="179"/>
      <c r="AW784" s="179"/>
      <c r="AZ784" s="179"/>
      <c r="BA784" s="179"/>
      <c r="BD784" s="179"/>
      <c r="BE784" s="179"/>
      <c r="BH784" s="179"/>
      <c r="BI784" s="179"/>
      <c r="BL784" s="179"/>
      <c r="BM784" s="179"/>
      <c r="BP784" s="179"/>
      <c r="BQ784" s="179"/>
      <c r="BT784" s="179"/>
      <c r="BU784" s="179"/>
      <c r="BX784" s="179"/>
      <c r="BY784" s="179"/>
      <c r="CB784" s="179"/>
      <c r="CC784" s="179"/>
      <c r="CF784" s="179"/>
      <c r="CG784" s="179"/>
      <c r="CJ784" s="179"/>
      <c r="CK784" s="179"/>
      <c r="CN784" s="179"/>
      <c r="CO784" s="179"/>
      <c r="CR784" s="179"/>
      <c r="CS784" s="179"/>
      <c r="CV784" s="179"/>
      <c r="CW784" s="179"/>
      <c r="CX784" s="156"/>
      <c r="CY784" s="156"/>
      <c r="CZ784" s="156"/>
      <c r="DA784" s="156"/>
      <c r="DB784" s="156"/>
      <c r="DC784" s="156"/>
      <c r="DD784" s="156"/>
    </row>
    <row r="785" spans="1:108" s="243" customFormat="1" x14ac:dyDescent="0.2">
      <c r="A785" s="179"/>
      <c r="B785" s="179"/>
      <c r="C785" s="179"/>
      <c r="D785" s="179"/>
      <c r="E785" s="242"/>
      <c r="F785" s="179"/>
      <c r="G785" s="179"/>
      <c r="H785" s="179"/>
      <c r="I785" s="179"/>
      <c r="J785" s="179"/>
      <c r="K785" s="179"/>
      <c r="L785" s="179"/>
      <c r="M785" s="179"/>
      <c r="N785" s="179"/>
      <c r="O785" s="179"/>
      <c r="P785" s="179"/>
      <c r="Q785" s="179"/>
      <c r="R785" s="179"/>
      <c r="S785" s="179"/>
      <c r="T785" s="179"/>
      <c r="U785" s="179"/>
      <c r="V785" s="179"/>
      <c r="W785" s="179"/>
      <c r="X785" s="179"/>
      <c r="Y785" s="179"/>
      <c r="Z785" s="179"/>
      <c r="AB785" s="179"/>
      <c r="AC785" s="179"/>
      <c r="AF785" s="179"/>
      <c r="AG785" s="179"/>
      <c r="AJ785" s="179"/>
      <c r="AK785" s="179"/>
      <c r="AN785" s="179"/>
      <c r="AO785" s="179"/>
      <c r="AR785" s="179"/>
      <c r="AS785" s="179"/>
      <c r="AV785" s="179"/>
      <c r="AW785" s="179"/>
      <c r="AZ785" s="179"/>
      <c r="BA785" s="179"/>
      <c r="BD785" s="179"/>
      <c r="BE785" s="179"/>
      <c r="BH785" s="179"/>
      <c r="BI785" s="179"/>
      <c r="BL785" s="179"/>
      <c r="BM785" s="179"/>
      <c r="BP785" s="179"/>
      <c r="BQ785" s="179"/>
      <c r="BT785" s="179"/>
      <c r="BU785" s="179"/>
      <c r="BX785" s="179"/>
      <c r="BY785" s="179"/>
      <c r="CB785" s="179"/>
      <c r="CC785" s="179"/>
      <c r="CF785" s="179"/>
      <c r="CG785" s="179"/>
      <c r="CJ785" s="179"/>
      <c r="CK785" s="179"/>
      <c r="CN785" s="179"/>
      <c r="CO785" s="179"/>
      <c r="CR785" s="179"/>
      <c r="CS785" s="179"/>
      <c r="CV785" s="179"/>
      <c r="CW785" s="179"/>
      <c r="CX785" s="156"/>
      <c r="CY785" s="156"/>
      <c r="CZ785" s="156"/>
      <c r="DA785" s="156"/>
      <c r="DB785" s="156"/>
      <c r="DC785" s="156"/>
      <c r="DD785" s="156"/>
    </row>
    <row r="786" spans="1:108" s="243" customFormat="1" x14ac:dyDescent="0.2">
      <c r="A786" s="179"/>
      <c r="B786" s="179"/>
      <c r="C786" s="179"/>
      <c r="D786" s="179"/>
      <c r="E786" s="242"/>
      <c r="F786" s="179"/>
      <c r="G786" s="179"/>
      <c r="H786" s="179"/>
      <c r="I786" s="179"/>
      <c r="J786" s="179"/>
      <c r="K786" s="179"/>
      <c r="L786" s="179"/>
      <c r="M786" s="179"/>
      <c r="N786" s="179"/>
      <c r="O786" s="179"/>
      <c r="P786" s="179"/>
      <c r="Q786" s="179"/>
      <c r="R786" s="179"/>
      <c r="S786" s="179"/>
      <c r="T786" s="179"/>
      <c r="U786" s="179"/>
      <c r="V786" s="179"/>
      <c r="W786" s="179"/>
      <c r="X786" s="179"/>
      <c r="Y786" s="179"/>
      <c r="Z786" s="179"/>
      <c r="AB786" s="179"/>
      <c r="AC786" s="179"/>
      <c r="AF786" s="179"/>
      <c r="AG786" s="179"/>
      <c r="AJ786" s="179"/>
      <c r="AK786" s="179"/>
      <c r="AN786" s="179"/>
      <c r="AO786" s="179"/>
      <c r="AR786" s="179"/>
      <c r="AS786" s="179"/>
      <c r="AV786" s="179"/>
      <c r="AW786" s="179"/>
      <c r="AZ786" s="179"/>
      <c r="BA786" s="179"/>
      <c r="BD786" s="179"/>
      <c r="BE786" s="179"/>
      <c r="BH786" s="179"/>
      <c r="BI786" s="179"/>
      <c r="BL786" s="179"/>
      <c r="BM786" s="179"/>
      <c r="BP786" s="179"/>
      <c r="BQ786" s="179"/>
      <c r="BT786" s="179"/>
      <c r="BU786" s="179"/>
      <c r="BX786" s="179"/>
      <c r="BY786" s="179"/>
      <c r="CB786" s="179"/>
      <c r="CC786" s="179"/>
      <c r="CF786" s="179"/>
      <c r="CG786" s="179"/>
      <c r="CJ786" s="179"/>
      <c r="CK786" s="179"/>
      <c r="CN786" s="179"/>
      <c r="CO786" s="179"/>
      <c r="CR786" s="179"/>
      <c r="CS786" s="179"/>
      <c r="CV786" s="179"/>
      <c r="CW786" s="179"/>
      <c r="CX786" s="156"/>
      <c r="CY786" s="156"/>
      <c r="CZ786" s="156"/>
      <c r="DA786" s="156"/>
      <c r="DB786" s="156"/>
      <c r="DC786" s="156"/>
      <c r="DD786" s="156"/>
    </row>
    <row r="787" spans="1:108" s="243" customFormat="1" x14ac:dyDescent="0.2">
      <c r="A787" s="179"/>
      <c r="B787" s="179"/>
      <c r="C787" s="179"/>
      <c r="D787" s="179"/>
      <c r="E787" s="242"/>
      <c r="F787" s="179"/>
      <c r="G787" s="179"/>
      <c r="H787" s="179"/>
      <c r="I787" s="179"/>
      <c r="J787" s="179"/>
      <c r="K787" s="179"/>
      <c r="L787" s="179"/>
      <c r="M787" s="179"/>
      <c r="N787" s="179"/>
      <c r="O787" s="179"/>
      <c r="P787" s="179"/>
      <c r="Q787" s="179"/>
      <c r="R787" s="179"/>
      <c r="S787" s="179"/>
      <c r="T787" s="179"/>
      <c r="U787" s="179"/>
      <c r="V787" s="179"/>
      <c r="W787" s="179"/>
      <c r="X787" s="179"/>
      <c r="Y787" s="179"/>
      <c r="Z787" s="179"/>
      <c r="AB787" s="179"/>
      <c r="AC787" s="179"/>
      <c r="AF787" s="179"/>
      <c r="AG787" s="179"/>
      <c r="AJ787" s="179"/>
      <c r="AK787" s="179"/>
      <c r="AN787" s="179"/>
      <c r="AO787" s="179"/>
      <c r="AR787" s="179"/>
      <c r="AS787" s="179"/>
      <c r="AV787" s="179"/>
      <c r="AW787" s="179"/>
      <c r="AZ787" s="179"/>
      <c r="BA787" s="179"/>
      <c r="BD787" s="179"/>
      <c r="BE787" s="179"/>
      <c r="BH787" s="179"/>
      <c r="BI787" s="179"/>
      <c r="BL787" s="179"/>
      <c r="BM787" s="179"/>
      <c r="BP787" s="179"/>
      <c r="BQ787" s="179"/>
      <c r="BT787" s="179"/>
      <c r="BU787" s="179"/>
      <c r="BX787" s="179"/>
      <c r="BY787" s="179"/>
      <c r="CB787" s="179"/>
      <c r="CC787" s="179"/>
      <c r="CF787" s="179"/>
      <c r="CG787" s="179"/>
      <c r="CJ787" s="179"/>
      <c r="CK787" s="179"/>
      <c r="CN787" s="179"/>
      <c r="CO787" s="179"/>
      <c r="CR787" s="179"/>
      <c r="CS787" s="179"/>
      <c r="CV787" s="179"/>
      <c r="CW787" s="179"/>
      <c r="CX787" s="156"/>
      <c r="CY787" s="156"/>
      <c r="CZ787" s="156"/>
      <c r="DA787" s="156"/>
      <c r="DB787" s="156"/>
      <c r="DC787" s="156"/>
      <c r="DD787" s="156"/>
    </row>
    <row r="788" spans="1:108" s="243" customFormat="1" x14ac:dyDescent="0.2">
      <c r="A788" s="179"/>
      <c r="B788" s="179"/>
      <c r="C788" s="179"/>
      <c r="D788" s="179"/>
      <c r="E788" s="242"/>
      <c r="F788" s="179"/>
      <c r="G788" s="179"/>
      <c r="H788" s="179"/>
      <c r="I788" s="179"/>
      <c r="J788" s="179"/>
      <c r="K788" s="179"/>
      <c r="L788" s="179"/>
      <c r="M788" s="179"/>
      <c r="N788" s="179"/>
      <c r="O788" s="179"/>
      <c r="P788" s="179"/>
      <c r="Q788" s="179"/>
      <c r="R788" s="179"/>
      <c r="S788" s="179"/>
      <c r="T788" s="179"/>
      <c r="U788" s="179"/>
      <c r="V788" s="179"/>
      <c r="W788" s="179"/>
      <c r="X788" s="179"/>
      <c r="Y788" s="179"/>
      <c r="Z788" s="179"/>
      <c r="AB788" s="179"/>
      <c r="AC788" s="179"/>
      <c r="AF788" s="179"/>
      <c r="AG788" s="179"/>
      <c r="AJ788" s="179"/>
      <c r="AK788" s="179"/>
      <c r="AN788" s="179"/>
      <c r="AO788" s="179"/>
      <c r="AR788" s="179"/>
      <c r="AS788" s="179"/>
      <c r="AV788" s="179"/>
      <c r="AW788" s="179"/>
      <c r="AZ788" s="179"/>
      <c r="BA788" s="179"/>
      <c r="BD788" s="179"/>
      <c r="BE788" s="179"/>
      <c r="BH788" s="179"/>
      <c r="BI788" s="179"/>
      <c r="BL788" s="179"/>
      <c r="BM788" s="179"/>
      <c r="BP788" s="179"/>
      <c r="BQ788" s="179"/>
      <c r="BT788" s="179"/>
      <c r="BU788" s="179"/>
      <c r="BX788" s="179"/>
      <c r="BY788" s="179"/>
      <c r="CB788" s="179"/>
      <c r="CC788" s="179"/>
      <c r="CF788" s="179"/>
      <c r="CG788" s="179"/>
      <c r="CJ788" s="179"/>
      <c r="CK788" s="179"/>
      <c r="CN788" s="179"/>
      <c r="CO788" s="179"/>
      <c r="CR788" s="179"/>
      <c r="CS788" s="179"/>
      <c r="CV788" s="179"/>
      <c r="CW788" s="179"/>
      <c r="CX788" s="156"/>
      <c r="CY788" s="156"/>
      <c r="CZ788" s="156"/>
      <c r="DA788" s="156"/>
      <c r="DB788" s="156"/>
      <c r="DC788" s="156"/>
      <c r="DD788" s="156"/>
    </row>
    <row r="789" spans="1:108" s="243" customFormat="1" x14ac:dyDescent="0.2">
      <c r="A789" s="179"/>
      <c r="B789" s="179"/>
      <c r="C789" s="179"/>
      <c r="D789" s="179"/>
      <c r="E789" s="242"/>
      <c r="F789" s="179"/>
      <c r="G789" s="179"/>
      <c r="H789" s="179"/>
      <c r="I789" s="179"/>
      <c r="J789" s="179"/>
      <c r="K789" s="179"/>
      <c r="L789" s="179"/>
      <c r="M789" s="179"/>
      <c r="N789" s="179"/>
      <c r="O789" s="179"/>
      <c r="P789" s="179"/>
      <c r="Q789" s="179"/>
      <c r="R789" s="179"/>
      <c r="S789" s="179"/>
      <c r="T789" s="179"/>
      <c r="U789" s="179"/>
      <c r="V789" s="179"/>
      <c r="W789" s="179"/>
      <c r="X789" s="179"/>
      <c r="Y789" s="179"/>
      <c r="Z789" s="179"/>
      <c r="AB789" s="179"/>
      <c r="AC789" s="179"/>
      <c r="AF789" s="179"/>
      <c r="AG789" s="179"/>
      <c r="AJ789" s="179"/>
      <c r="AK789" s="179"/>
      <c r="AN789" s="179"/>
      <c r="AO789" s="179"/>
      <c r="AR789" s="179"/>
      <c r="AS789" s="179"/>
      <c r="AV789" s="179"/>
      <c r="AW789" s="179"/>
      <c r="AZ789" s="179"/>
      <c r="BA789" s="179"/>
      <c r="BD789" s="179"/>
      <c r="BE789" s="179"/>
      <c r="BH789" s="179"/>
      <c r="BI789" s="179"/>
      <c r="BL789" s="179"/>
      <c r="BM789" s="179"/>
      <c r="BP789" s="179"/>
      <c r="BQ789" s="179"/>
      <c r="BT789" s="179"/>
      <c r="BU789" s="179"/>
      <c r="BX789" s="179"/>
      <c r="BY789" s="179"/>
      <c r="CB789" s="179"/>
      <c r="CC789" s="179"/>
      <c r="CF789" s="179"/>
      <c r="CG789" s="179"/>
      <c r="CJ789" s="179"/>
      <c r="CK789" s="179"/>
      <c r="CN789" s="179"/>
      <c r="CO789" s="179"/>
      <c r="CR789" s="179"/>
      <c r="CS789" s="179"/>
      <c r="CV789" s="179"/>
      <c r="CW789" s="179"/>
      <c r="CX789" s="156"/>
      <c r="CY789" s="156"/>
      <c r="CZ789" s="156"/>
      <c r="DA789" s="156"/>
      <c r="DB789" s="156"/>
      <c r="DC789" s="156"/>
      <c r="DD789" s="156"/>
    </row>
    <row r="790" spans="1:108" s="243" customFormat="1" x14ac:dyDescent="0.2">
      <c r="A790" s="179"/>
      <c r="B790" s="179"/>
      <c r="C790" s="179"/>
      <c r="D790" s="179"/>
      <c r="E790" s="242"/>
      <c r="F790" s="179"/>
      <c r="G790" s="179"/>
      <c r="H790" s="179"/>
      <c r="I790" s="179"/>
      <c r="J790" s="179"/>
      <c r="K790" s="179"/>
      <c r="L790" s="179"/>
      <c r="M790" s="179"/>
      <c r="N790" s="179"/>
      <c r="O790" s="179"/>
      <c r="P790" s="179"/>
      <c r="Q790" s="179"/>
      <c r="R790" s="179"/>
      <c r="S790" s="179"/>
      <c r="T790" s="179"/>
      <c r="U790" s="179"/>
      <c r="V790" s="179"/>
      <c r="W790" s="179"/>
      <c r="X790" s="179"/>
      <c r="Y790" s="179"/>
      <c r="Z790" s="179"/>
      <c r="AB790" s="179"/>
      <c r="AC790" s="179"/>
      <c r="AF790" s="179"/>
      <c r="AG790" s="179"/>
      <c r="AJ790" s="179"/>
      <c r="AK790" s="179"/>
      <c r="AN790" s="179"/>
      <c r="AO790" s="179"/>
      <c r="AR790" s="179"/>
      <c r="AS790" s="179"/>
      <c r="AV790" s="179"/>
      <c r="AW790" s="179"/>
      <c r="AZ790" s="179"/>
      <c r="BA790" s="179"/>
      <c r="BD790" s="179"/>
      <c r="BE790" s="179"/>
      <c r="BH790" s="179"/>
      <c r="BI790" s="179"/>
      <c r="BL790" s="179"/>
      <c r="BM790" s="179"/>
      <c r="BP790" s="179"/>
      <c r="BQ790" s="179"/>
      <c r="BT790" s="179"/>
      <c r="BU790" s="179"/>
      <c r="BX790" s="179"/>
      <c r="BY790" s="179"/>
      <c r="CB790" s="179"/>
      <c r="CC790" s="179"/>
      <c r="CF790" s="179"/>
      <c r="CG790" s="179"/>
      <c r="CJ790" s="179"/>
      <c r="CK790" s="179"/>
      <c r="CN790" s="179"/>
      <c r="CO790" s="179"/>
      <c r="CR790" s="179"/>
      <c r="CS790" s="179"/>
      <c r="CV790" s="179"/>
      <c r="CW790" s="179"/>
      <c r="CX790" s="156"/>
      <c r="CY790" s="156"/>
      <c r="CZ790" s="156"/>
      <c r="DA790" s="156"/>
      <c r="DB790" s="156"/>
      <c r="DC790" s="156"/>
      <c r="DD790" s="156"/>
    </row>
    <row r="791" spans="1:108" s="243" customFormat="1" x14ac:dyDescent="0.2">
      <c r="A791" s="179"/>
      <c r="B791" s="179"/>
      <c r="C791" s="179"/>
      <c r="D791" s="179"/>
      <c r="E791" s="242"/>
      <c r="F791" s="179"/>
      <c r="G791" s="179"/>
      <c r="H791" s="179"/>
      <c r="I791" s="179"/>
      <c r="J791" s="179"/>
      <c r="K791" s="179"/>
      <c r="L791" s="179"/>
      <c r="M791" s="179"/>
      <c r="N791" s="179"/>
      <c r="O791" s="179"/>
      <c r="P791" s="179"/>
      <c r="Q791" s="179"/>
      <c r="R791" s="179"/>
      <c r="S791" s="179"/>
      <c r="T791" s="179"/>
      <c r="U791" s="179"/>
      <c r="V791" s="179"/>
      <c r="W791" s="179"/>
      <c r="X791" s="179"/>
      <c r="Y791" s="179"/>
      <c r="Z791" s="179"/>
      <c r="AB791" s="179"/>
      <c r="AC791" s="179"/>
      <c r="AF791" s="179"/>
      <c r="AG791" s="179"/>
      <c r="AJ791" s="179"/>
      <c r="AK791" s="179"/>
      <c r="AN791" s="179"/>
      <c r="AO791" s="179"/>
      <c r="AR791" s="179"/>
      <c r="AS791" s="179"/>
      <c r="AV791" s="179"/>
      <c r="AW791" s="179"/>
      <c r="AZ791" s="179"/>
      <c r="BA791" s="179"/>
      <c r="BD791" s="179"/>
      <c r="BE791" s="179"/>
      <c r="BH791" s="179"/>
      <c r="BI791" s="179"/>
      <c r="BL791" s="179"/>
      <c r="BM791" s="179"/>
      <c r="BP791" s="179"/>
      <c r="BQ791" s="179"/>
      <c r="BT791" s="179"/>
      <c r="BU791" s="179"/>
      <c r="BX791" s="179"/>
      <c r="BY791" s="179"/>
      <c r="CB791" s="179"/>
      <c r="CC791" s="179"/>
      <c r="CF791" s="179"/>
      <c r="CG791" s="179"/>
      <c r="CJ791" s="179"/>
      <c r="CK791" s="179"/>
      <c r="CN791" s="179"/>
      <c r="CO791" s="179"/>
      <c r="CR791" s="179"/>
      <c r="CS791" s="179"/>
      <c r="CV791" s="179"/>
      <c r="CW791" s="179"/>
      <c r="CX791" s="156"/>
      <c r="CY791" s="156"/>
      <c r="CZ791" s="156"/>
      <c r="DA791" s="156"/>
      <c r="DB791" s="156"/>
      <c r="DC791" s="156"/>
      <c r="DD791" s="156"/>
    </row>
    <row r="792" spans="1:108" s="243" customFormat="1" x14ac:dyDescent="0.2">
      <c r="A792" s="179"/>
      <c r="B792" s="179"/>
      <c r="C792" s="179"/>
      <c r="D792" s="179"/>
      <c r="E792" s="242"/>
      <c r="F792" s="179"/>
      <c r="G792" s="179"/>
      <c r="H792" s="179"/>
      <c r="I792" s="179"/>
      <c r="J792" s="179"/>
      <c r="K792" s="179"/>
      <c r="L792" s="179"/>
      <c r="M792" s="179"/>
      <c r="N792" s="179"/>
      <c r="O792" s="179"/>
      <c r="P792" s="179"/>
      <c r="Q792" s="179"/>
      <c r="R792" s="179"/>
      <c r="S792" s="179"/>
      <c r="T792" s="179"/>
      <c r="U792" s="179"/>
      <c r="V792" s="179"/>
      <c r="W792" s="179"/>
      <c r="X792" s="179"/>
      <c r="Y792" s="179"/>
      <c r="Z792" s="179"/>
      <c r="AB792" s="179"/>
      <c r="AC792" s="179"/>
      <c r="AF792" s="179"/>
      <c r="AG792" s="179"/>
      <c r="AJ792" s="179"/>
      <c r="AK792" s="179"/>
      <c r="AN792" s="179"/>
      <c r="AO792" s="179"/>
      <c r="AR792" s="179"/>
      <c r="AS792" s="179"/>
      <c r="AV792" s="179"/>
      <c r="AW792" s="179"/>
      <c r="AZ792" s="179"/>
      <c r="BA792" s="179"/>
      <c r="BD792" s="179"/>
      <c r="BE792" s="179"/>
      <c r="BH792" s="179"/>
      <c r="BI792" s="179"/>
      <c r="BL792" s="179"/>
      <c r="BM792" s="179"/>
      <c r="BP792" s="179"/>
      <c r="BQ792" s="179"/>
      <c r="BT792" s="179"/>
      <c r="BU792" s="179"/>
      <c r="BX792" s="179"/>
      <c r="BY792" s="179"/>
      <c r="CB792" s="179"/>
      <c r="CC792" s="179"/>
      <c r="CF792" s="179"/>
      <c r="CG792" s="179"/>
      <c r="CJ792" s="179"/>
      <c r="CK792" s="179"/>
      <c r="CN792" s="179"/>
      <c r="CO792" s="179"/>
      <c r="CR792" s="179"/>
      <c r="CS792" s="179"/>
      <c r="CV792" s="179"/>
      <c r="CW792" s="179"/>
      <c r="CX792" s="156"/>
      <c r="CY792" s="156"/>
      <c r="CZ792" s="156"/>
      <c r="DA792" s="156"/>
      <c r="DB792" s="156"/>
      <c r="DC792" s="156"/>
      <c r="DD792" s="156"/>
    </row>
    <row r="793" spans="1:108" s="243" customFormat="1" x14ac:dyDescent="0.2">
      <c r="A793" s="179"/>
      <c r="B793" s="179"/>
      <c r="C793" s="179"/>
      <c r="D793" s="179"/>
      <c r="E793" s="242"/>
      <c r="F793" s="179"/>
      <c r="G793" s="179"/>
      <c r="H793" s="179"/>
      <c r="I793" s="179"/>
      <c r="J793" s="179"/>
      <c r="K793" s="179"/>
      <c r="L793" s="179"/>
      <c r="M793" s="179"/>
      <c r="N793" s="179"/>
      <c r="O793" s="179"/>
      <c r="P793" s="179"/>
      <c r="Q793" s="179"/>
      <c r="R793" s="179"/>
      <c r="S793" s="179"/>
      <c r="T793" s="179"/>
      <c r="U793" s="179"/>
      <c r="V793" s="179"/>
      <c r="W793" s="179"/>
      <c r="X793" s="179"/>
      <c r="Y793" s="179"/>
      <c r="Z793" s="179"/>
      <c r="AB793" s="179"/>
      <c r="AC793" s="179"/>
      <c r="AF793" s="179"/>
      <c r="AG793" s="179"/>
      <c r="AJ793" s="179"/>
      <c r="AK793" s="179"/>
      <c r="AN793" s="179"/>
      <c r="AO793" s="179"/>
      <c r="AR793" s="179"/>
      <c r="AS793" s="179"/>
      <c r="AV793" s="179"/>
      <c r="AW793" s="179"/>
      <c r="AZ793" s="179"/>
      <c r="BA793" s="179"/>
      <c r="BD793" s="179"/>
      <c r="BE793" s="179"/>
      <c r="BH793" s="179"/>
      <c r="BI793" s="179"/>
      <c r="BL793" s="179"/>
      <c r="BM793" s="179"/>
      <c r="BP793" s="179"/>
      <c r="BQ793" s="179"/>
      <c r="BT793" s="179"/>
      <c r="BU793" s="179"/>
      <c r="BX793" s="179"/>
      <c r="BY793" s="179"/>
      <c r="CB793" s="179"/>
      <c r="CC793" s="179"/>
      <c r="CF793" s="179"/>
      <c r="CG793" s="179"/>
      <c r="CJ793" s="179"/>
      <c r="CK793" s="179"/>
      <c r="CN793" s="179"/>
      <c r="CO793" s="179"/>
      <c r="CR793" s="179"/>
      <c r="CS793" s="179"/>
      <c r="CV793" s="179"/>
      <c r="CW793" s="179"/>
      <c r="CX793" s="156"/>
      <c r="CY793" s="156"/>
      <c r="CZ793" s="156"/>
      <c r="DA793" s="156"/>
      <c r="DB793" s="156"/>
      <c r="DC793" s="156"/>
      <c r="DD793" s="156"/>
    </row>
    <row r="794" spans="1:108" s="243" customFormat="1" x14ac:dyDescent="0.2">
      <c r="A794" s="179"/>
      <c r="B794" s="179"/>
      <c r="C794" s="179"/>
      <c r="D794" s="179"/>
      <c r="E794" s="242"/>
      <c r="F794" s="179"/>
      <c r="G794" s="179"/>
      <c r="H794" s="179"/>
      <c r="I794" s="179"/>
      <c r="J794" s="179"/>
      <c r="K794" s="179"/>
      <c r="L794" s="179"/>
      <c r="M794" s="179"/>
      <c r="N794" s="179"/>
      <c r="O794" s="179"/>
      <c r="P794" s="179"/>
      <c r="Q794" s="179"/>
      <c r="R794" s="179"/>
      <c r="S794" s="179"/>
      <c r="T794" s="179"/>
      <c r="U794" s="179"/>
      <c r="V794" s="179"/>
      <c r="W794" s="179"/>
      <c r="X794" s="179"/>
      <c r="Y794" s="179"/>
      <c r="Z794" s="179"/>
      <c r="AB794" s="179"/>
      <c r="AC794" s="179"/>
      <c r="AF794" s="179"/>
      <c r="AG794" s="179"/>
      <c r="AJ794" s="179"/>
      <c r="AK794" s="179"/>
      <c r="AN794" s="179"/>
      <c r="AO794" s="179"/>
      <c r="AR794" s="179"/>
      <c r="AS794" s="179"/>
      <c r="AV794" s="179"/>
      <c r="AW794" s="179"/>
      <c r="AZ794" s="179"/>
      <c r="BA794" s="179"/>
      <c r="BD794" s="179"/>
      <c r="BE794" s="179"/>
      <c r="BH794" s="179"/>
      <c r="BI794" s="179"/>
      <c r="BL794" s="179"/>
      <c r="BM794" s="179"/>
      <c r="BP794" s="179"/>
      <c r="BQ794" s="179"/>
      <c r="BT794" s="179"/>
      <c r="BU794" s="179"/>
      <c r="BX794" s="179"/>
      <c r="BY794" s="179"/>
      <c r="CB794" s="179"/>
      <c r="CC794" s="179"/>
      <c r="CF794" s="179"/>
      <c r="CG794" s="179"/>
      <c r="CJ794" s="179"/>
      <c r="CK794" s="179"/>
      <c r="CN794" s="179"/>
      <c r="CO794" s="179"/>
      <c r="CR794" s="179"/>
      <c r="CS794" s="179"/>
      <c r="CV794" s="179"/>
      <c r="CW794" s="179"/>
      <c r="CX794" s="156"/>
      <c r="CY794" s="156"/>
      <c r="CZ794" s="156"/>
      <c r="DA794" s="156"/>
      <c r="DB794" s="156"/>
      <c r="DC794" s="156"/>
      <c r="DD794" s="156"/>
    </row>
    <row r="795" spans="1:108" s="243" customFormat="1" x14ac:dyDescent="0.2">
      <c r="A795" s="179"/>
      <c r="B795" s="179"/>
      <c r="C795" s="179"/>
      <c r="D795" s="179"/>
      <c r="E795" s="242"/>
      <c r="F795" s="179"/>
      <c r="G795" s="179"/>
      <c r="H795" s="179"/>
      <c r="I795" s="179"/>
      <c r="J795" s="179"/>
      <c r="K795" s="179"/>
      <c r="L795" s="179"/>
      <c r="M795" s="179"/>
      <c r="N795" s="179"/>
      <c r="O795" s="179"/>
      <c r="P795" s="179"/>
      <c r="Q795" s="179"/>
      <c r="R795" s="179"/>
      <c r="S795" s="179"/>
      <c r="T795" s="179"/>
      <c r="U795" s="179"/>
      <c r="V795" s="179"/>
      <c r="W795" s="179"/>
      <c r="X795" s="179"/>
      <c r="Y795" s="179"/>
      <c r="Z795" s="179"/>
      <c r="AB795" s="179"/>
      <c r="AC795" s="179"/>
      <c r="AF795" s="179"/>
      <c r="AG795" s="179"/>
      <c r="AJ795" s="179"/>
      <c r="AK795" s="179"/>
      <c r="AN795" s="179"/>
      <c r="AO795" s="179"/>
      <c r="AR795" s="179"/>
      <c r="AS795" s="179"/>
      <c r="AV795" s="179"/>
      <c r="AW795" s="179"/>
      <c r="AZ795" s="179"/>
      <c r="BA795" s="179"/>
      <c r="BD795" s="179"/>
      <c r="BE795" s="179"/>
      <c r="BH795" s="179"/>
      <c r="BI795" s="179"/>
      <c r="BL795" s="179"/>
      <c r="BM795" s="179"/>
      <c r="BP795" s="179"/>
      <c r="BQ795" s="179"/>
      <c r="BT795" s="179"/>
      <c r="BU795" s="179"/>
      <c r="BX795" s="179"/>
      <c r="BY795" s="179"/>
      <c r="CB795" s="179"/>
      <c r="CC795" s="179"/>
      <c r="CF795" s="179"/>
      <c r="CG795" s="179"/>
      <c r="CJ795" s="179"/>
      <c r="CK795" s="179"/>
      <c r="CN795" s="179"/>
      <c r="CO795" s="179"/>
      <c r="CR795" s="179"/>
      <c r="CS795" s="179"/>
      <c r="CV795" s="179"/>
      <c r="CW795" s="179"/>
      <c r="CX795" s="156"/>
      <c r="CY795" s="156"/>
      <c r="CZ795" s="156"/>
      <c r="DA795" s="156"/>
      <c r="DB795" s="156"/>
      <c r="DC795" s="156"/>
      <c r="DD795" s="156"/>
    </row>
    <row r="796" spans="1:108" s="243" customFormat="1" x14ac:dyDescent="0.2">
      <c r="A796" s="179"/>
      <c r="B796" s="179"/>
      <c r="C796" s="179"/>
      <c r="D796" s="179"/>
      <c r="E796" s="242"/>
      <c r="F796" s="179"/>
      <c r="G796" s="179"/>
      <c r="H796" s="179"/>
      <c r="I796" s="179"/>
      <c r="J796" s="179"/>
      <c r="K796" s="179"/>
      <c r="L796" s="179"/>
      <c r="M796" s="179"/>
      <c r="N796" s="179"/>
      <c r="O796" s="179"/>
      <c r="P796" s="179"/>
      <c r="Q796" s="179"/>
      <c r="R796" s="179"/>
      <c r="S796" s="179"/>
      <c r="T796" s="179"/>
      <c r="U796" s="179"/>
      <c r="V796" s="179"/>
      <c r="W796" s="179"/>
      <c r="X796" s="179"/>
      <c r="Y796" s="179"/>
      <c r="Z796" s="179"/>
      <c r="AB796" s="179"/>
      <c r="AC796" s="179"/>
      <c r="AF796" s="179"/>
      <c r="AG796" s="179"/>
      <c r="AJ796" s="179"/>
      <c r="AK796" s="179"/>
      <c r="AN796" s="179"/>
      <c r="AO796" s="179"/>
      <c r="AR796" s="179"/>
      <c r="AS796" s="179"/>
      <c r="AV796" s="179"/>
      <c r="AW796" s="179"/>
      <c r="AZ796" s="179"/>
      <c r="BA796" s="179"/>
      <c r="BD796" s="179"/>
      <c r="BE796" s="179"/>
      <c r="BH796" s="179"/>
      <c r="BI796" s="179"/>
      <c r="BL796" s="179"/>
      <c r="BM796" s="179"/>
      <c r="BP796" s="179"/>
      <c r="BQ796" s="179"/>
      <c r="BT796" s="179"/>
      <c r="BU796" s="179"/>
      <c r="BX796" s="179"/>
      <c r="BY796" s="179"/>
      <c r="CB796" s="179"/>
      <c r="CC796" s="179"/>
      <c r="CF796" s="179"/>
      <c r="CG796" s="179"/>
      <c r="CJ796" s="179"/>
      <c r="CK796" s="179"/>
      <c r="CN796" s="179"/>
      <c r="CO796" s="179"/>
      <c r="CR796" s="179"/>
      <c r="CS796" s="179"/>
      <c r="CV796" s="179"/>
      <c r="CW796" s="179"/>
      <c r="CX796" s="156"/>
      <c r="CY796" s="156"/>
      <c r="CZ796" s="156"/>
      <c r="DA796" s="156"/>
      <c r="DB796" s="156"/>
      <c r="DC796" s="156"/>
      <c r="DD796" s="156"/>
    </row>
    <row r="797" spans="1:108" s="243" customFormat="1" x14ac:dyDescent="0.2">
      <c r="A797" s="179"/>
      <c r="B797" s="179"/>
      <c r="C797" s="179"/>
      <c r="D797" s="179"/>
      <c r="E797" s="242"/>
      <c r="F797" s="179"/>
      <c r="G797" s="179"/>
      <c r="H797" s="179"/>
      <c r="I797" s="179"/>
      <c r="J797" s="179"/>
      <c r="K797" s="179"/>
      <c r="L797" s="179"/>
      <c r="M797" s="179"/>
      <c r="N797" s="179"/>
      <c r="O797" s="179"/>
      <c r="P797" s="179"/>
      <c r="Q797" s="179"/>
      <c r="R797" s="179"/>
      <c r="S797" s="179"/>
      <c r="T797" s="179"/>
      <c r="U797" s="179"/>
      <c r="V797" s="179"/>
      <c r="W797" s="179"/>
      <c r="X797" s="179"/>
      <c r="Y797" s="179"/>
      <c r="Z797" s="179"/>
      <c r="AB797" s="179"/>
      <c r="AC797" s="179"/>
      <c r="AF797" s="179"/>
      <c r="AG797" s="179"/>
      <c r="AJ797" s="179"/>
      <c r="AK797" s="179"/>
      <c r="AN797" s="179"/>
      <c r="AO797" s="179"/>
      <c r="AR797" s="179"/>
      <c r="AS797" s="179"/>
      <c r="AV797" s="179"/>
      <c r="AW797" s="179"/>
      <c r="AZ797" s="179"/>
      <c r="BA797" s="179"/>
      <c r="BD797" s="179"/>
      <c r="BE797" s="179"/>
      <c r="BH797" s="179"/>
      <c r="BI797" s="179"/>
      <c r="BL797" s="179"/>
      <c r="BM797" s="179"/>
      <c r="BP797" s="179"/>
      <c r="BQ797" s="179"/>
      <c r="BT797" s="179"/>
      <c r="BU797" s="179"/>
      <c r="BX797" s="179"/>
      <c r="BY797" s="179"/>
      <c r="CB797" s="179"/>
      <c r="CC797" s="179"/>
      <c r="CF797" s="179"/>
      <c r="CG797" s="179"/>
      <c r="CJ797" s="179"/>
      <c r="CK797" s="179"/>
      <c r="CN797" s="179"/>
      <c r="CO797" s="179"/>
      <c r="CR797" s="179"/>
      <c r="CS797" s="179"/>
      <c r="CV797" s="179"/>
      <c r="CW797" s="179"/>
      <c r="CX797" s="156"/>
      <c r="CY797" s="156"/>
      <c r="CZ797" s="156"/>
      <c r="DA797" s="156"/>
      <c r="DB797" s="156"/>
      <c r="DC797" s="156"/>
      <c r="DD797" s="156"/>
    </row>
    <row r="798" spans="1:108" s="243" customFormat="1" x14ac:dyDescent="0.2">
      <c r="A798" s="179"/>
      <c r="B798" s="179"/>
      <c r="C798" s="179"/>
      <c r="D798" s="179"/>
      <c r="E798" s="242"/>
      <c r="F798" s="179"/>
      <c r="G798" s="179"/>
      <c r="H798" s="179"/>
      <c r="I798" s="179"/>
      <c r="J798" s="179"/>
      <c r="K798" s="179"/>
      <c r="L798" s="179"/>
      <c r="M798" s="179"/>
      <c r="N798" s="179"/>
      <c r="O798" s="179"/>
      <c r="P798" s="179"/>
      <c r="Q798" s="179"/>
      <c r="R798" s="179"/>
      <c r="S798" s="179"/>
      <c r="T798" s="179"/>
      <c r="U798" s="179"/>
      <c r="V798" s="179"/>
      <c r="W798" s="179"/>
      <c r="X798" s="179"/>
      <c r="Y798" s="179"/>
      <c r="Z798" s="179"/>
      <c r="AB798" s="179"/>
      <c r="AC798" s="179"/>
      <c r="AF798" s="179"/>
      <c r="AG798" s="179"/>
      <c r="AJ798" s="179"/>
      <c r="AK798" s="179"/>
      <c r="AN798" s="179"/>
      <c r="AO798" s="179"/>
      <c r="AR798" s="179"/>
      <c r="AS798" s="179"/>
      <c r="AV798" s="179"/>
      <c r="AW798" s="179"/>
      <c r="AZ798" s="179"/>
      <c r="BA798" s="179"/>
      <c r="BD798" s="179"/>
      <c r="BE798" s="179"/>
      <c r="BH798" s="179"/>
      <c r="BI798" s="179"/>
      <c r="BL798" s="179"/>
      <c r="BM798" s="179"/>
      <c r="BP798" s="179"/>
      <c r="BQ798" s="179"/>
      <c r="BT798" s="179"/>
      <c r="BU798" s="179"/>
      <c r="BX798" s="179"/>
      <c r="BY798" s="179"/>
      <c r="CB798" s="179"/>
      <c r="CC798" s="179"/>
      <c r="CF798" s="179"/>
      <c r="CG798" s="179"/>
      <c r="CJ798" s="179"/>
      <c r="CK798" s="179"/>
      <c r="CN798" s="179"/>
      <c r="CO798" s="179"/>
      <c r="CR798" s="179"/>
      <c r="CS798" s="179"/>
      <c r="CV798" s="179"/>
      <c r="CW798" s="179"/>
      <c r="CX798" s="156"/>
      <c r="CY798" s="156"/>
      <c r="CZ798" s="156"/>
      <c r="DA798" s="156"/>
      <c r="DB798" s="156"/>
      <c r="DC798" s="156"/>
      <c r="DD798" s="156"/>
    </row>
    <row r="799" spans="1:108" s="243" customFormat="1" x14ac:dyDescent="0.2">
      <c r="A799" s="179"/>
      <c r="B799" s="179"/>
      <c r="C799" s="179"/>
      <c r="D799" s="179"/>
      <c r="E799" s="242"/>
      <c r="F799" s="179"/>
      <c r="G799" s="179"/>
      <c r="H799" s="179"/>
      <c r="I799" s="179"/>
      <c r="J799" s="179"/>
      <c r="K799" s="179"/>
      <c r="L799" s="179"/>
      <c r="M799" s="179"/>
      <c r="N799" s="179"/>
      <c r="O799" s="179"/>
      <c r="P799" s="179"/>
      <c r="Q799" s="179"/>
      <c r="R799" s="179"/>
      <c r="S799" s="179"/>
      <c r="T799" s="179"/>
      <c r="U799" s="179"/>
      <c r="V799" s="179"/>
      <c r="W799" s="179"/>
      <c r="X799" s="179"/>
      <c r="Y799" s="179"/>
      <c r="Z799" s="179"/>
      <c r="AB799" s="179"/>
      <c r="AC799" s="179"/>
      <c r="AF799" s="179"/>
      <c r="AG799" s="179"/>
      <c r="AJ799" s="179"/>
      <c r="AK799" s="179"/>
      <c r="AN799" s="179"/>
      <c r="AO799" s="179"/>
      <c r="AR799" s="179"/>
      <c r="AS799" s="179"/>
      <c r="AV799" s="179"/>
      <c r="AW799" s="179"/>
      <c r="AZ799" s="179"/>
      <c r="BA799" s="179"/>
      <c r="BD799" s="179"/>
      <c r="BE799" s="179"/>
      <c r="BH799" s="179"/>
      <c r="BI799" s="179"/>
      <c r="BL799" s="179"/>
      <c r="BM799" s="179"/>
      <c r="BP799" s="179"/>
      <c r="BQ799" s="179"/>
      <c r="BT799" s="179"/>
      <c r="BU799" s="179"/>
      <c r="BX799" s="179"/>
      <c r="BY799" s="179"/>
      <c r="CB799" s="179"/>
      <c r="CC799" s="179"/>
      <c r="CF799" s="179"/>
      <c r="CG799" s="179"/>
      <c r="CJ799" s="179"/>
      <c r="CK799" s="179"/>
      <c r="CN799" s="179"/>
      <c r="CO799" s="179"/>
      <c r="CR799" s="179"/>
      <c r="CS799" s="179"/>
      <c r="CV799" s="179"/>
      <c r="CW799" s="179"/>
      <c r="CX799" s="156"/>
      <c r="CY799" s="156"/>
      <c r="CZ799" s="156"/>
      <c r="DA799" s="156"/>
      <c r="DB799" s="156"/>
      <c r="DC799" s="156"/>
      <c r="DD799" s="156"/>
    </row>
    <row r="800" spans="1:108" s="243" customFormat="1" x14ac:dyDescent="0.2">
      <c r="A800" s="179"/>
      <c r="B800" s="179"/>
      <c r="C800" s="179"/>
      <c r="D800" s="179"/>
      <c r="E800" s="242"/>
      <c r="F800" s="179"/>
      <c r="G800" s="179"/>
      <c r="H800" s="179"/>
      <c r="I800" s="179"/>
      <c r="J800" s="179"/>
      <c r="K800" s="179"/>
      <c r="L800" s="179"/>
      <c r="M800" s="179"/>
      <c r="N800" s="179"/>
      <c r="O800" s="179"/>
      <c r="P800" s="179"/>
      <c r="Q800" s="179"/>
      <c r="R800" s="179"/>
      <c r="S800" s="179"/>
      <c r="T800" s="179"/>
      <c r="U800" s="179"/>
      <c r="V800" s="179"/>
      <c r="W800" s="179"/>
      <c r="X800" s="179"/>
      <c r="Y800" s="179"/>
      <c r="Z800" s="179"/>
      <c r="AB800" s="179"/>
      <c r="AC800" s="179"/>
      <c r="AF800" s="179"/>
      <c r="AG800" s="179"/>
      <c r="AJ800" s="179"/>
      <c r="AK800" s="179"/>
      <c r="AN800" s="179"/>
      <c r="AO800" s="179"/>
      <c r="AR800" s="179"/>
      <c r="AS800" s="179"/>
      <c r="AV800" s="179"/>
      <c r="AW800" s="179"/>
      <c r="AZ800" s="179"/>
      <c r="BA800" s="179"/>
      <c r="BD800" s="179"/>
      <c r="BE800" s="179"/>
      <c r="BH800" s="179"/>
      <c r="BI800" s="179"/>
      <c r="BL800" s="179"/>
      <c r="BM800" s="179"/>
      <c r="BP800" s="179"/>
      <c r="BQ800" s="179"/>
      <c r="BT800" s="179"/>
      <c r="BU800" s="179"/>
      <c r="BX800" s="179"/>
      <c r="BY800" s="179"/>
      <c r="CB800" s="179"/>
      <c r="CC800" s="179"/>
      <c r="CF800" s="179"/>
      <c r="CG800" s="179"/>
      <c r="CJ800" s="179"/>
      <c r="CK800" s="179"/>
      <c r="CN800" s="179"/>
      <c r="CO800" s="179"/>
      <c r="CR800" s="179"/>
      <c r="CS800" s="179"/>
      <c r="CV800" s="179"/>
      <c r="CW800" s="179"/>
      <c r="CX800" s="156"/>
      <c r="CY800" s="156"/>
      <c r="CZ800" s="156"/>
      <c r="DA800" s="156"/>
      <c r="DB800" s="156"/>
      <c r="DC800" s="156"/>
      <c r="DD800" s="156"/>
    </row>
    <row r="801" spans="1:108" s="243" customFormat="1" x14ac:dyDescent="0.2">
      <c r="A801" s="179"/>
      <c r="B801" s="179"/>
      <c r="C801" s="179"/>
      <c r="D801" s="179"/>
      <c r="E801" s="242"/>
      <c r="F801" s="179"/>
      <c r="G801" s="179"/>
      <c r="H801" s="179"/>
      <c r="I801" s="179"/>
      <c r="J801" s="179"/>
      <c r="K801" s="179"/>
      <c r="L801" s="179"/>
      <c r="M801" s="179"/>
      <c r="N801" s="179"/>
      <c r="O801" s="179"/>
      <c r="P801" s="179"/>
      <c r="Q801" s="179"/>
      <c r="R801" s="179"/>
      <c r="S801" s="179"/>
      <c r="T801" s="179"/>
      <c r="U801" s="179"/>
      <c r="V801" s="179"/>
      <c r="W801" s="179"/>
      <c r="X801" s="179"/>
      <c r="Y801" s="179"/>
      <c r="Z801" s="179"/>
      <c r="AB801" s="179"/>
      <c r="AC801" s="179"/>
      <c r="AF801" s="179"/>
      <c r="AG801" s="179"/>
      <c r="AJ801" s="179"/>
      <c r="AK801" s="179"/>
      <c r="AN801" s="179"/>
      <c r="AO801" s="179"/>
      <c r="AR801" s="179"/>
      <c r="AS801" s="179"/>
      <c r="AV801" s="179"/>
      <c r="AW801" s="179"/>
      <c r="AZ801" s="179"/>
      <c r="BA801" s="179"/>
      <c r="BD801" s="179"/>
      <c r="BE801" s="179"/>
      <c r="BH801" s="179"/>
      <c r="BI801" s="179"/>
      <c r="BL801" s="179"/>
      <c r="BM801" s="179"/>
      <c r="BP801" s="179"/>
      <c r="BQ801" s="179"/>
      <c r="BT801" s="179"/>
      <c r="BU801" s="179"/>
      <c r="BX801" s="179"/>
      <c r="BY801" s="179"/>
      <c r="CB801" s="179"/>
      <c r="CC801" s="179"/>
      <c r="CF801" s="179"/>
      <c r="CG801" s="179"/>
      <c r="CJ801" s="179"/>
      <c r="CK801" s="179"/>
      <c r="CN801" s="179"/>
      <c r="CO801" s="179"/>
      <c r="CR801" s="179"/>
      <c r="CS801" s="179"/>
      <c r="CV801" s="179"/>
      <c r="CW801" s="179"/>
      <c r="CX801" s="156"/>
      <c r="CY801" s="156"/>
      <c r="CZ801" s="156"/>
      <c r="DA801" s="156"/>
      <c r="DB801" s="156"/>
      <c r="DC801" s="156"/>
      <c r="DD801" s="156"/>
    </row>
    <row r="802" spans="1:108" s="243" customFormat="1" x14ac:dyDescent="0.2">
      <c r="A802" s="179"/>
      <c r="B802" s="179"/>
      <c r="C802" s="179"/>
      <c r="D802" s="179"/>
      <c r="E802" s="242"/>
      <c r="F802" s="179"/>
      <c r="G802" s="179"/>
      <c r="H802" s="179"/>
      <c r="I802" s="179"/>
      <c r="J802" s="179"/>
      <c r="K802" s="179"/>
      <c r="L802" s="179"/>
      <c r="M802" s="179"/>
      <c r="N802" s="179"/>
      <c r="O802" s="179"/>
      <c r="P802" s="179"/>
      <c r="Q802" s="179"/>
      <c r="R802" s="179"/>
      <c r="S802" s="179"/>
      <c r="T802" s="179"/>
      <c r="U802" s="179"/>
      <c r="V802" s="179"/>
      <c r="W802" s="179"/>
      <c r="X802" s="179"/>
      <c r="Y802" s="179"/>
      <c r="Z802" s="179"/>
      <c r="AB802" s="179"/>
      <c r="AC802" s="179"/>
      <c r="AF802" s="179"/>
      <c r="AG802" s="179"/>
      <c r="AJ802" s="179"/>
      <c r="AK802" s="179"/>
      <c r="AN802" s="179"/>
      <c r="AO802" s="179"/>
      <c r="AR802" s="179"/>
      <c r="AS802" s="179"/>
      <c r="AV802" s="179"/>
      <c r="AW802" s="179"/>
      <c r="AZ802" s="179"/>
      <c r="BA802" s="179"/>
      <c r="BD802" s="179"/>
      <c r="BE802" s="179"/>
      <c r="BH802" s="179"/>
      <c r="BI802" s="179"/>
      <c r="BL802" s="179"/>
      <c r="BM802" s="179"/>
      <c r="BP802" s="179"/>
      <c r="BQ802" s="179"/>
      <c r="BT802" s="179"/>
      <c r="BU802" s="179"/>
      <c r="BX802" s="179"/>
      <c r="BY802" s="179"/>
      <c r="CB802" s="179"/>
      <c r="CC802" s="179"/>
      <c r="CF802" s="179"/>
      <c r="CG802" s="179"/>
      <c r="CJ802" s="179"/>
      <c r="CK802" s="179"/>
      <c r="CN802" s="179"/>
      <c r="CO802" s="179"/>
      <c r="CR802" s="179"/>
      <c r="CS802" s="179"/>
      <c r="CV802" s="179"/>
      <c r="CW802" s="179"/>
      <c r="CX802" s="156"/>
      <c r="CY802" s="156"/>
      <c r="CZ802" s="156"/>
      <c r="DA802" s="156"/>
      <c r="DB802" s="156"/>
      <c r="DC802" s="156"/>
      <c r="DD802" s="156"/>
    </row>
    <row r="803" spans="1:108" s="243" customFormat="1" x14ac:dyDescent="0.2">
      <c r="A803" s="179"/>
      <c r="B803" s="179"/>
      <c r="C803" s="179"/>
      <c r="D803" s="179"/>
      <c r="E803" s="242"/>
      <c r="F803" s="179"/>
      <c r="G803" s="179"/>
      <c r="H803" s="179"/>
      <c r="I803" s="179"/>
      <c r="J803" s="179"/>
      <c r="K803" s="179"/>
      <c r="L803" s="179"/>
      <c r="M803" s="179"/>
      <c r="N803" s="179"/>
      <c r="O803" s="179"/>
      <c r="P803" s="179"/>
      <c r="Q803" s="179"/>
      <c r="R803" s="179"/>
      <c r="S803" s="179"/>
      <c r="T803" s="179"/>
      <c r="U803" s="179"/>
      <c r="V803" s="179"/>
      <c r="W803" s="179"/>
      <c r="X803" s="179"/>
      <c r="Y803" s="179"/>
      <c r="Z803" s="179"/>
      <c r="AB803" s="179"/>
      <c r="AC803" s="179"/>
      <c r="AF803" s="179"/>
      <c r="AG803" s="179"/>
      <c r="AJ803" s="179"/>
      <c r="AK803" s="179"/>
      <c r="AN803" s="179"/>
      <c r="AO803" s="179"/>
      <c r="AR803" s="179"/>
      <c r="AS803" s="179"/>
      <c r="AV803" s="179"/>
      <c r="AW803" s="179"/>
      <c r="AZ803" s="179"/>
      <c r="BA803" s="179"/>
      <c r="BD803" s="179"/>
      <c r="BE803" s="179"/>
      <c r="BH803" s="179"/>
      <c r="BI803" s="179"/>
      <c r="BL803" s="179"/>
      <c r="BM803" s="179"/>
      <c r="BP803" s="179"/>
      <c r="BQ803" s="179"/>
      <c r="BT803" s="179"/>
      <c r="BU803" s="179"/>
      <c r="BX803" s="179"/>
      <c r="BY803" s="179"/>
      <c r="CB803" s="179"/>
      <c r="CC803" s="179"/>
      <c r="CF803" s="179"/>
      <c r="CG803" s="179"/>
      <c r="CJ803" s="179"/>
      <c r="CK803" s="179"/>
      <c r="CN803" s="179"/>
      <c r="CO803" s="179"/>
      <c r="CR803" s="179"/>
      <c r="CS803" s="179"/>
      <c r="CV803" s="179"/>
      <c r="CW803" s="179"/>
      <c r="CX803" s="156"/>
      <c r="CY803" s="156"/>
      <c r="CZ803" s="156"/>
      <c r="DA803" s="156"/>
      <c r="DB803" s="156"/>
      <c r="DC803" s="156"/>
      <c r="DD803" s="156"/>
    </row>
    <row r="804" spans="1:108" s="243" customFormat="1" x14ac:dyDescent="0.2">
      <c r="A804" s="179"/>
      <c r="B804" s="179"/>
      <c r="C804" s="179"/>
      <c r="D804" s="179"/>
      <c r="E804" s="242"/>
      <c r="F804" s="179"/>
      <c r="G804" s="179"/>
      <c r="H804" s="179"/>
      <c r="I804" s="179"/>
      <c r="J804" s="179"/>
      <c r="K804" s="179"/>
      <c r="L804" s="179"/>
      <c r="M804" s="179"/>
      <c r="N804" s="179"/>
      <c r="O804" s="179"/>
      <c r="P804" s="179"/>
      <c r="Q804" s="179"/>
      <c r="R804" s="179"/>
      <c r="S804" s="179"/>
      <c r="T804" s="179"/>
      <c r="U804" s="179"/>
      <c r="V804" s="179"/>
      <c r="W804" s="179"/>
      <c r="X804" s="179"/>
      <c r="Y804" s="179"/>
      <c r="Z804" s="179"/>
      <c r="AB804" s="179"/>
      <c r="AC804" s="179"/>
      <c r="AF804" s="179"/>
      <c r="AG804" s="179"/>
      <c r="AJ804" s="179"/>
      <c r="AK804" s="179"/>
      <c r="AN804" s="179"/>
      <c r="AO804" s="179"/>
      <c r="AR804" s="179"/>
      <c r="AS804" s="179"/>
      <c r="AV804" s="179"/>
      <c r="AW804" s="179"/>
      <c r="AZ804" s="179"/>
      <c r="BA804" s="179"/>
      <c r="BD804" s="179"/>
      <c r="BE804" s="179"/>
      <c r="BH804" s="179"/>
      <c r="BI804" s="179"/>
      <c r="BL804" s="179"/>
      <c r="BM804" s="179"/>
      <c r="BP804" s="179"/>
      <c r="BQ804" s="179"/>
      <c r="BT804" s="179"/>
      <c r="BU804" s="179"/>
      <c r="BX804" s="179"/>
      <c r="BY804" s="179"/>
      <c r="CB804" s="179"/>
      <c r="CC804" s="179"/>
      <c r="CF804" s="179"/>
      <c r="CG804" s="179"/>
      <c r="CJ804" s="179"/>
      <c r="CK804" s="179"/>
      <c r="CN804" s="179"/>
      <c r="CO804" s="179"/>
      <c r="CR804" s="179"/>
      <c r="CS804" s="179"/>
      <c r="CV804" s="179"/>
      <c r="CW804" s="179"/>
      <c r="CX804" s="156"/>
      <c r="CY804" s="156"/>
      <c r="CZ804" s="156"/>
      <c r="DA804" s="156"/>
      <c r="DB804" s="156"/>
      <c r="DC804" s="156"/>
      <c r="DD804" s="156"/>
    </row>
    <row r="805" spans="1:108" s="243" customFormat="1" x14ac:dyDescent="0.2">
      <c r="A805" s="179"/>
      <c r="B805" s="179"/>
      <c r="C805" s="179"/>
      <c r="D805" s="179"/>
      <c r="E805" s="242"/>
      <c r="F805" s="179"/>
      <c r="G805" s="179"/>
      <c r="H805" s="179"/>
      <c r="I805" s="179"/>
      <c r="J805" s="179"/>
      <c r="K805" s="179"/>
      <c r="L805" s="179"/>
      <c r="M805" s="179"/>
      <c r="N805" s="179"/>
      <c r="O805" s="179"/>
      <c r="P805" s="179"/>
      <c r="Q805" s="179"/>
      <c r="R805" s="179"/>
      <c r="S805" s="179"/>
      <c r="T805" s="179"/>
      <c r="U805" s="179"/>
      <c r="V805" s="179"/>
      <c r="W805" s="179"/>
      <c r="X805" s="179"/>
      <c r="Y805" s="179"/>
      <c r="Z805" s="179"/>
      <c r="AB805" s="179"/>
      <c r="AC805" s="179"/>
      <c r="AF805" s="179"/>
      <c r="AG805" s="179"/>
      <c r="AJ805" s="179"/>
      <c r="AK805" s="179"/>
      <c r="AN805" s="179"/>
      <c r="AO805" s="179"/>
      <c r="AR805" s="179"/>
      <c r="AS805" s="179"/>
      <c r="AV805" s="179"/>
      <c r="AW805" s="179"/>
      <c r="AZ805" s="179"/>
      <c r="BA805" s="179"/>
      <c r="BD805" s="179"/>
      <c r="BE805" s="179"/>
      <c r="BH805" s="179"/>
      <c r="BI805" s="179"/>
      <c r="BL805" s="179"/>
      <c r="BM805" s="179"/>
      <c r="BP805" s="179"/>
      <c r="BQ805" s="179"/>
      <c r="BT805" s="179"/>
      <c r="BU805" s="179"/>
      <c r="BX805" s="179"/>
      <c r="BY805" s="179"/>
      <c r="CB805" s="179"/>
      <c r="CC805" s="179"/>
      <c r="CF805" s="179"/>
      <c r="CG805" s="179"/>
      <c r="CJ805" s="179"/>
      <c r="CK805" s="179"/>
      <c r="CN805" s="179"/>
      <c r="CO805" s="179"/>
      <c r="CR805" s="179"/>
      <c r="CS805" s="179"/>
      <c r="CV805" s="179"/>
      <c r="CW805" s="179"/>
      <c r="CX805" s="156"/>
      <c r="CY805" s="156"/>
      <c r="CZ805" s="156"/>
      <c r="DA805" s="156"/>
      <c r="DB805" s="156"/>
      <c r="DC805" s="156"/>
      <c r="DD805" s="156"/>
    </row>
    <row r="806" spans="1:108" s="243" customFormat="1" x14ac:dyDescent="0.2">
      <c r="A806" s="179"/>
      <c r="B806" s="179"/>
      <c r="C806" s="179"/>
      <c r="D806" s="179"/>
      <c r="E806" s="242"/>
      <c r="F806" s="179"/>
      <c r="G806" s="179"/>
      <c r="H806" s="179"/>
      <c r="I806" s="179"/>
      <c r="J806" s="179"/>
      <c r="K806" s="179"/>
      <c r="L806" s="179"/>
      <c r="M806" s="179"/>
      <c r="N806" s="179"/>
      <c r="O806" s="179"/>
      <c r="P806" s="179"/>
      <c r="Q806" s="179"/>
      <c r="R806" s="179"/>
      <c r="S806" s="179"/>
      <c r="T806" s="179"/>
      <c r="U806" s="179"/>
      <c r="V806" s="179"/>
      <c r="W806" s="179"/>
      <c r="X806" s="179"/>
      <c r="Y806" s="179"/>
      <c r="Z806" s="179"/>
      <c r="AB806" s="179"/>
      <c r="AC806" s="179"/>
      <c r="AF806" s="179"/>
      <c r="AG806" s="179"/>
      <c r="AJ806" s="179"/>
      <c r="AK806" s="179"/>
      <c r="AN806" s="179"/>
      <c r="AO806" s="179"/>
      <c r="AR806" s="179"/>
      <c r="AS806" s="179"/>
      <c r="AV806" s="179"/>
      <c r="AW806" s="179"/>
      <c r="AZ806" s="179"/>
      <c r="BA806" s="179"/>
      <c r="BD806" s="179"/>
      <c r="BE806" s="179"/>
      <c r="BH806" s="179"/>
      <c r="BI806" s="179"/>
      <c r="BL806" s="179"/>
      <c r="BM806" s="179"/>
      <c r="BP806" s="179"/>
      <c r="BQ806" s="179"/>
      <c r="BT806" s="179"/>
      <c r="BU806" s="179"/>
      <c r="BX806" s="179"/>
      <c r="BY806" s="179"/>
      <c r="CB806" s="179"/>
      <c r="CC806" s="179"/>
      <c r="CF806" s="179"/>
      <c r="CG806" s="179"/>
      <c r="CJ806" s="179"/>
      <c r="CK806" s="179"/>
      <c r="CN806" s="179"/>
      <c r="CO806" s="179"/>
      <c r="CR806" s="179"/>
      <c r="CS806" s="179"/>
      <c r="CV806" s="179"/>
      <c r="CW806" s="179"/>
      <c r="CX806" s="156"/>
      <c r="CY806" s="156"/>
      <c r="CZ806" s="156"/>
      <c r="DA806" s="156"/>
      <c r="DB806" s="156"/>
      <c r="DC806" s="156"/>
      <c r="DD806" s="156"/>
    </row>
    <row r="807" spans="1:108" s="243" customFormat="1" x14ac:dyDescent="0.2">
      <c r="A807" s="179"/>
      <c r="B807" s="179"/>
      <c r="C807" s="179"/>
      <c r="D807" s="179"/>
      <c r="E807" s="242"/>
      <c r="F807" s="179"/>
      <c r="G807" s="179"/>
      <c r="H807" s="179"/>
      <c r="I807" s="179"/>
      <c r="J807" s="179"/>
      <c r="K807" s="179"/>
      <c r="L807" s="179"/>
      <c r="M807" s="179"/>
      <c r="N807" s="179"/>
      <c r="O807" s="179"/>
      <c r="P807" s="179"/>
      <c r="Q807" s="179"/>
      <c r="R807" s="179"/>
      <c r="S807" s="179"/>
      <c r="T807" s="179"/>
      <c r="U807" s="179"/>
      <c r="V807" s="179"/>
      <c r="W807" s="179"/>
      <c r="X807" s="179"/>
      <c r="Y807" s="179"/>
      <c r="Z807" s="179"/>
      <c r="AB807" s="179"/>
      <c r="AC807" s="179"/>
      <c r="AF807" s="179"/>
      <c r="AG807" s="179"/>
      <c r="AJ807" s="179"/>
      <c r="AK807" s="179"/>
      <c r="AN807" s="179"/>
      <c r="AO807" s="179"/>
      <c r="AR807" s="179"/>
      <c r="AS807" s="179"/>
      <c r="AV807" s="179"/>
      <c r="AW807" s="179"/>
      <c r="AZ807" s="179"/>
      <c r="BA807" s="179"/>
      <c r="BD807" s="179"/>
      <c r="BE807" s="179"/>
      <c r="BH807" s="179"/>
      <c r="BI807" s="179"/>
      <c r="BL807" s="179"/>
      <c r="BM807" s="179"/>
      <c r="BP807" s="179"/>
      <c r="BQ807" s="179"/>
      <c r="BT807" s="179"/>
      <c r="BU807" s="179"/>
      <c r="BX807" s="179"/>
      <c r="BY807" s="179"/>
      <c r="CB807" s="179"/>
      <c r="CC807" s="179"/>
      <c r="CF807" s="179"/>
      <c r="CG807" s="179"/>
      <c r="CJ807" s="179"/>
      <c r="CK807" s="179"/>
      <c r="CN807" s="179"/>
      <c r="CO807" s="179"/>
      <c r="CR807" s="179"/>
      <c r="CS807" s="179"/>
      <c r="CV807" s="179"/>
      <c r="CW807" s="179"/>
      <c r="CX807" s="156"/>
      <c r="CY807" s="156"/>
      <c r="CZ807" s="156"/>
      <c r="DA807" s="156"/>
      <c r="DB807" s="156"/>
      <c r="DC807" s="156"/>
      <c r="DD807" s="156"/>
    </row>
    <row r="808" spans="1:108" s="243" customFormat="1" x14ac:dyDescent="0.2">
      <c r="A808" s="179"/>
      <c r="B808" s="179"/>
      <c r="C808" s="179"/>
      <c r="D808" s="179"/>
      <c r="E808" s="242"/>
      <c r="F808" s="179"/>
      <c r="G808" s="179"/>
      <c r="H808" s="179"/>
      <c r="I808" s="179"/>
      <c r="J808" s="179"/>
      <c r="K808" s="179"/>
      <c r="L808" s="179"/>
      <c r="M808" s="179"/>
      <c r="N808" s="179"/>
      <c r="O808" s="179"/>
      <c r="P808" s="179"/>
      <c r="Q808" s="179"/>
      <c r="R808" s="179"/>
      <c r="S808" s="179"/>
      <c r="T808" s="179"/>
      <c r="U808" s="179"/>
      <c r="V808" s="179"/>
      <c r="W808" s="179"/>
      <c r="X808" s="179"/>
      <c r="Y808" s="179"/>
      <c r="Z808" s="179"/>
      <c r="AB808" s="179"/>
      <c r="AC808" s="179"/>
      <c r="AF808" s="179"/>
      <c r="AG808" s="179"/>
      <c r="AJ808" s="179"/>
      <c r="AK808" s="179"/>
      <c r="AN808" s="179"/>
      <c r="AO808" s="179"/>
      <c r="AR808" s="179"/>
      <c r="AS808" s="179"/>
      <c r="AV808" s="179"/>
      <c r="AW808" s="179"/>
      <c r="AZ808" s="179"/>
      <c r="BA808" s="179"/>
      <c r="BD808" s="179"/>
      <c r="BE808" s="179"/>
      <c r="BH808" s="179"/>
      <c r="BI808" s="179"/>
      <c r="BL808" s="179"/>
      <c r="BM808" s="179"/>
      <c r="BP808" s="179"/>
      <c r="BQ808" s="179"/>
      <c r="BT808" s="179"/>
      <c r="BU808" s="179"/>
      <c r="BX808" s="179"/>
      <c r="BY808" s="179"/>
      <c r="CB808" s="179"/>
      <c r="CC808" s="179"/>
      <c r="CF808" s="179"/>
      <c r="CG808" s="179"/>
      <c r="CJ808" s="179"/>
      <c r="CK808" s="179"/>
      <c r="CN808" s="179"/>
      <c r="CO808" s="179"/>
      <c r="CR808" s="179"/>
      <c r="CS808" s="179"/>
      <c r="CV808" s="179"/>
      <c r="CW808" s="179"/>
      <c r="CX808" s="156"/>
      <c r="CY808" s="156"/>
      <c r="CZ808" s="156"/>
      <c r="DA808" s="156"/>
      <c r="DB808" s="156"/>
      <c r="DC808" s="156"/>
      <c r="DD808" s="156"/>
    </row>
    <row r="809" spans="1:108" s="243" customFormat="1" x14ac:dyDescent="0.2">
      <c r="A809" s="179"/>
      <c r="B809" s="179"/>
      <c r="C809" s="179"/>
      <c r="D809" s="179"/>
      <c r="E809" s="242"/>
      <c r="F809" s="179"/>
      <c r="G809" s="179"/>
      <c r="H809" s="179"/>
      <c r="I809" s="179"/>
      <c r="J809" s="179"/>
      <c r="K809" s="179"/>
      <c r="L809" s="179"/>
      <c r="M809" s="179"/>
      <c r="N809" s="179"/>
      <c r="O809" s="179"/>
      <c r="P809" s="179"/>
      <c r="Q809" s="179"/>
      <c r="R809" s="179"/>
      <c r="S809" s="179"/>
      <c r="T809" s="179"/>
      <c r="U809" s="179"/>
      <c r="V809" s="179"/>
      <c r="W809" s="179"/>
      <c r="X809" s="179"/>
      <c r="Y809" s="179"/>
      <c r="Z809" s="179"/>
      <c r="AB809" s="179"/>
      <c r="AC809" s="179"/>
      <c r="AF809" s="179"/>
      <c r="AG809" s="179"/>
      <c r="AJ809" s="179"/>
      <c r="AK809" s="179"/>
      <c r="AN809" s="179"/>
      <c r="AO809" s="179"/>
      <c r="AR809" s="179"/>
      <c r="AS809" s="179"/>
      <c r="AV809" s="179"/>
      <c r="AW809" s="179"/>
      <c r="AZ809" s="179"/>
      <c r="BA809" s="179"/>
      <c r="BD809" s="179"/>
      <c r="BE809" s="179"/>
      <c r="BH809" s="179"/>
      <c r="BI809" s="179"/>
      <c r="BL809" s="179"/>
      <c r="BM809" s="179"/>
      <c r="BP809" s="179"/>
      <c r="BQ809" s="179"/>
      <c r="BT809" s="179"/>
      <c r="BU809" s="179"/>
      <c r="BX809" s="179"/>
      <c r="BY809" s="179"/>
      <c r="CB809" s="179"/>
      <c r="CC809" s="179"/>
      <c r="CF809" s="179"/>
      <c r="CG809" s="179"/>
      <c r="CJ809" s="179"/>
      <c r="CK809" s="179"/>
      <c r="CN809" s="179"/>
      <c r="CO809" s="179"/>
      <c r="CR809" s="179"/>
      <c r="CS809" s="179"/>
      <c r="CV809" s="179"/>
      <c r="CW809" s="179"/>
      <c r="CX809" s="156"/>
      <c r="CY809" s="156"/>
      <c r="CZ809" s="156"/>
      <c r="DA809" s="156"/>
      <c r="DB809" s="156"/>
      <c r="DC809" s="156"/>
      <c r="DD809" s="156"/>
    </row>
    <row r="810" spans="1:108" s="243" customFormat="1" x14ac:dyDescent="0.2">
      <c r="A810" s="179"/>
      <c r="B810" s="179"/>
      <c r="C810" s="179"/>
      <c r="D810" s="179"/>
      <c r="E810" s="242"/>
      <c r="F810" s="179"/>
      <c r="G810" s="179"/>
      <c r="H810" s="179"/>
      <c r="I810" s="179"/>
      <c r="J810" s="179"/>
      <c r="K810" s="179"/>
      <c r="L810" s="179"/>
      <c r="M810" s="179"/>
      <c r="N810" s="179"/>
      <c r="O810" s="179"/>
      <c r="P810" s="179"/>
      <c r="Q810" s="179"/>
      <c r="R810" s="179"/>
      <c r="S810" s="179"/>
      <c r="T810" s="179"/>
      <c r="U810" s="179"/>
      <c r="V810" s="179"/>
      <c r="W810" s="179"/>
      <c r="X810" s="179"/>
      <c r="Y810" s="179"/>
      <c r="Z810" s="179"/>
      <c r="AB810" s="179"/>
      <c r="AC810" s="179"/>
      <c r="AF810" s="179"/>
      <c r="AG810" s="179"/>
      <c r="AJ810" s="179"/>
      <c r="AK810" s="179"/>
      <c r="AN810" s="179"/>
      <c r="AO810" s="179"/>
      <c r="AR810" s="179"/>
      <c r="AS810" s="179"/>
      <c r="AV810" s="179"/>
      <c r="AW810" s="179"/>
      <c r="AZ810" s="179"/>
      <c r="BA810" s="179"/>
      <c r="BD810" s="179"/>
      <c r="BE810" s="179"/>
      <c r="BH810" s="179"/>
      <c r="BI810" s="179"/>
      <c r="BL810" s="179"/>
      <c r="BM810" s="179"/>
      <c r="BP810" s="179"/>
      <c r="BQ810" s="179"/>
      <c r="BT810" s="179"/>
      <c r="BU810" s="179"/>
      <c r="BX810" s="179"/>
      <c r="BY810" s="179"/>
      <c r="CB810" s="179"/>
      <c r="CC810" s="179"/>
      <c r="CF810" s="179"/>
      <c r="CG810" s="179"/>
      <c r="CJ810" s="179"/>
      <c r="CK810" s="179"/>
      <c r="CN810" s="179"/>
      <c r="CO810" s="179"/>
      <c r="CR810" s="179"/>
      <c r="CS810" s="179"/>
      <c r="CV810" s="179"/>
      <c r="CW810" s="179"/>
      <c r="CX810" s="156"/>
      <c r="CY810" s="156"/>
      <c r="CZ810" s="156"/>
      <c r="DA810" s="156"/>
      <c r="DB810" s="156"/>
      <c r="DC810" s="156"/>
      <c r="DD810" s="156"/>
    </row>
    <row r="811" spans="1:108" s="243" customFormat="1" x14ac:dyDescent="0.2">
      <c r="A811" s="179"/>
      <c r="B811" s="179"/>
      <c r="C811" s="179"/>
      <c r="D811" s="179"/>
      <c r="E811" s="242"/>
      <c r="F811" s="179"/>
      <c r="G811" s="179"/>
      <c r="H811" s="179"/>
      <c r="I811" s="179"/>
      <c r="J811" s="179"/>
      <c r="K811" s="179"/>
      <c r="L811" s="179"/>
      <c r="M811" s="179"/>
      <c r="N811" s="179"/>
      <c r="O811" s="179"/>
      <c r="P811" s="179"/>
      <c r="Q811" s="179"/>
      <c r="R811" s="179"/>
      <c r="S811" s="179"/>
      <c r="T811" s="179"/>
      <c r="U811" s="179"/>
      <c r="V811" s="179"/>
      <c r="W811" s="179"/>
      <c r="X811" s="179"/>
      <c r="Y811" s="179"/>
      <c r="Z811" s="179"/>
      <c r="AB811" s="179"/>
      <c r="AC811" s="179"/>
      <c r="AF811" s="179"/>
      <c r="AG811" s="179"/>
      <c r="AJ811" s="179"/>
      <c r="AK811" s="179"/>
      <c r="AN811" s="179"/>
      <c r="AO811" s="179"/>
      <c r="AR811" s="179"/>
      <c r="AS811" s="179"/>
      <c r="AV811" s="179"/>
      <c r="AW811" s="179"/>
      <c r="AZ811" s="179"/>
      <c r="BA811" s="179"/>
      <c r="BD811" s="179"/>
      <c r="BE811" s="179"/>
      <c r="BH811" s="179"/>
      <c r="BI811" s="179"/>
      <c r="BL811" s="179"/>
      <c r="BM811" s="179"/>
      <c r="BP811" s="179"/>
      <c r="BQ811" s="179"/>
      <c r="BT811" s="179"/>
      <c r="BU811" s="179"/>
      <c r="BX811" s="179"/>
      <c r="BY811" s="179"/>
      <c r="CB811" s="179"/>
      <c r="CC811" s="179"/>
      <c r="CF811" s="179"/>
      <c r="CG811" s="179"/>
      <c r="CJ811" s="179"/>
      <c r="CK811" s="179"/>
      <c r="CN811" s="179"/>
      <c r="CO811" s="179"/>
      <c r="CR811" s="179"/>
      <c r="CS811" s="179"/>
      <c r="CV811" s="179"/>
      <c r="CW811" s="179"/>
      <c r="CX811" s="156"/>
      <c r="CY811" s="156"/>
      <c r="CZ811" s="156"/>
      <c r="DA811" s="156"/>
      <c r="DB811" s="156"/>
      <c r="DC811" s="156"/>
      <c r="DD811" s="156"/>
    </row>
  </sheetData>
  <mergeCells count="20">
    <mergeCell ref="AB4:AC4"/>
    <mergeCell ref="F4:G4"/>
    <mergeCell ref="H4:I4"/>
    <mergeCell ref="J4:K4"/>
    <mergeCell ref="L4:M4"/>
    <mergeCell ref="N4:O4"/>
    <mergeCell ref="P4:Q4"/>
    <mergeCell ref="R4:S4"/>
    <mergeCell ref="T4:U4"/>
    <mergeCell ref="V4:W4"/>
    <mergeCell ref="X4:Y4"/>
    <mergeCell ref="Z4:AA4"/>
    <mergeCell ref="AP4:AQ4"/>
    <mergeCell ref="AR4:AS4"/>
    <mergeCell ref="AD4:AE4"/>
    <mergeCell ref="AF4:AG4"/>
    <mergeCell ref="AH4:AI4"/>
    <mergeCell ref="AJ4:AK4"/>
    <mergeCell ref="AL4:AM4"/>
    <mergeCell ref="AN4:AO4"/>
  </mergeCells>
  <pageMargins left="0.74791666666666667" right="0.74791666666666667" top="0.98402777777777783" bottom="0.98402777777777783" header="0.51180555555555562" footer="0.51180555555555562"/>
  <pageSetup paperSize="9" scale="52" firstPageNumber="0" orientation="landscape" horizontalDpi="300" verticalDpi="3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
    <pageSetUpPr fitToPage="1"/>
  </sheetPr>
  <dimension ref="B2:X25"/>
  <sheetViews>
    <sheetView showGridLines="0" showRowColHeaders="0" workbookViewId="0"/>
  </sheetViews>
  <sheetFormatPr defaultRowHeight="15" x14ac:dyDescent="0.25"/>
  <cols>
    <col min="2" max="2" width="19.85546875" customWidth="1"/>
    <col min="3" max="3" width="59.28515625" customWidth="1"/>
    <col min="4" max="4" width="8.140625" customWidth="1"/>
    <col min="5" max="12" width="5.28515625" customWidth="1"/>
    <col min="13" max="16" width="5.28515625" hidden="1" customWidth="1"/>
    <col min="17" max="25" width="5.28515625" customWidth="1"/>
  </cols>
  <sheetData>
    <row r="2" spans="2:15" ht="15.75" thickBot="1" x14ac:dyDescent="0.3">
      <c r="C2" t="s">
        <v>21</v>
      </c>
      <c r="D2" s="74">
        <f>IF(N2&gt;0,IF(N2=19,2,1),0)</f>
        <v>0</v>
      </c>
      <c r="N2" s="8">
        <f>ISTEXT(C6)+ISTEXT(B8)+ISTEXT(B10)+ISTEXT(C12)+ISTEXT(C13)+ISTEXT(C14)+ISTEXT(C15)+ISTEXT(C16)+ISTEXT(B19) + SUM(E12:E16)</f>
        <v>0</v>
      </c>
    </row>
    <row r="3" spans="2:15" ht="21.75" thickBot="1" x14ac:dyDescent="0.3">
      <c r="B3" s="353" t="s">
        <v>9</v>
      </c>
      <c r="C3" s="354"/>
      <c r="D3" s="355"/>
      <c r="N3">
        <v>19</v>
      </c>
    </row>
    <row r="4" spans="2:15" ht="25.5" customHeight="1" thickBot="1" x14ac:dyDescent="0.3">
      <c r="B4" s="356" t="s">
        <v>753</v>
      </c>
      <c r="C4" s="357"/>
      <c r="D4" s="358"/>
    </row>
    <row r="5" spans="2:15" ht="31.5" customHeight="1" thickBot="1" x14ac:dyDescent="0.3">
      <c r="B5" s="359" t="s">
        <v>374</v>
      </c>
      <c r="C5" s="357"/>
      <c r="D5" s="358"/>
    </row>
    <row r="6" spans="2:15" ht="18.75" customHeight="1" thickBot="1" x14ac:dyDescent="0.3">
      <c r="B6" s="266" t="s">
        <v>747</v>
      </c>
      <c r="C6" s="352"/>
      <c r="D6" s="352"/>
    </row>
    <row r="7" spans="2:15" ht="18.75" customHeight="1" thickBot="1" x14ac:dyDescent="0.3">
      <c r="B7" s="360" t="s">
        <v>746</v>
      </c>
      <c r="C7" s="361"/>
      <c r="D7" s="362"/>
    </row>
    <row r="8" spans="2:15" ht="87" customHeight="1" thickBot="1" x14ac:dyDescent="0.3">
      <c r="B8" s="363"/>
      <c r="C8" s="364"/>
      <c r="D8" s="365"/>
    </row>
    <row r="9" spans="2:15" ht="42" customHeight="1" thickBot="1" x14ac:dyDescent="0.3">
      <c r="B9" s="353" t="s">
        <v>10</v>
      </c>
      <c r="C9" s="354"/>
      <c r="D9" s="355"/>
    </row>
    <row r="10" spans="2:15" ht="65.25" customHeight="1" thickBot="1" x14ac:dyDescent="0.3">
      <c r="B10" s="363"/>
      <c r="C10" s="364"/>
      <c r="D10" s="365"/>
    </row>
    <row r="11" spans="2:15" ht="41.25" customHeight="1" thickBot="1" x14ac:dyDescent="0.3">
      <c r="B11" s="861" t="s">
        <v>754</v>
      </c>
      <c r="C11" s="862"/>
      <c r="D11" s="863"/>
    </row>
    <row r="12" spans="2:15" ht="19.5" customHeight="1" thickBot="1" x14ac:dyDescent="0.3">
      <c r="B12" s="267" t="s">
        <v>11</v>
      </c>
      <c r="C12" s="268"/>
      <c r="D12" s="5"/>
      <c r="E12" s="74">
        <f>'SPM1'!G2</f>
        <v>0</v>
      </c>
      <c r="O12" s="75"/>
    </row>
    <row r="13" spans="2:15" ht="15.75" thickBot="1" x14ac:dyDescent="0.3">
      <c r="B13" s="267" t="s">
        <v>12</v>
      </c>
      <c r="C13" s="268"/>
      <c r="D13" s="5"/>
      <c r="E13" s="74">
        <f>'SPM2'!G2</f>
        <v>0</v>
      </c>
    </row>
    <row r="14" spans="2:15" ht="15.75" thickBot="1" x14ac:dyDescent="0.3">
      <c r="B14" s="267" t="s">
        <v>13</v>
      </c>
      <c r="C14" s="268"/>
      <c r="D14" s="5"/>
      <c r="E14" s="74">
        <f>'SPM3'!G2</f>
        <v>0</v>
      </c>
    </row>
    <row r="15" spans="2:15" ht="15.75" thickBot="1" x14ac:dyDescent="0.3">
      <c r="B15" s="267" t="s">
        <v>14</v>
      </c>
      <c r="C15" s="268"/>
      <c r="D15" s="5"/>
      <c r="E15" s="74">
        <f>'SPM4'!G2</f>
        <v>0</v>
      </c>
    </row>
    <row r="16" spans="2:15" ht="15.75" thickBot="1" x14ac:dyDescent="0.3">
      <c r="B16" s="267" t="s">
        <v>15</v>
      </c>
      <c r="C16" s="268"/>
      <c r="D16" s="5"/>
      <c r="E16" s="74">
        <f>'SPM5'!G2</f>
        <v>0</v>
      </c>
    </row>
    <row r="17" spans="2:4" ht="69.75" customHeight="1" thickBot="1" x14ac:dyDescent="0.3">
      <c r="B17" s="366" t="s">
        <v>941</v>
      </c>
      <c r="C17" s="367"/>
      <c r="D17" s="368"/>
    </row>
    <row r="18" spans="2:4" ht="16.5" customHeight="1" thickBot="1" x14ac:dyDescent="0.3">
      <c r="B18" s="992" t="s">
        <v>940</v>
      </c>
      <c r="C18" s="369"/>
      <c r="D18" s="369"/>
    </row>
    <row r="19" spans="2:4" ht="15.75" thickBot="1" x14ac:dyDescent="0.3">
      <c r="B19" s="370"/>
      <c r="C19" s="371"/>
      <c r="D19" s="372"/>
    </row>
    <row r="20" spans="2:4" ht="15.75" thickBot="1" x14ac:dyDescent="0.3">
      <c r="B20" s="369"/>
      <c r="C20" s="369"/>
      <c r="D20" s="369"/>
    </row>
    <row r="21" spans="2:4" ht="15.75" thickBot="1" x14ac:dyDescent="0.3">
      <c r="B21" s="370"/>
      <c r="C21" s="371"/>
      <c r="D21" s="372"/>
    </row>
    <row r="22" spans="2:4" ht="15.75" thickBot="1" x14ac:dyDescent="0.3">
      <c r="B22" s="369"/>
      <c r="C22" s="369"/>
      <c r="D22" s="369"/>
    </row>
    <row r="23" spans="2:4" ht="15.75" thickBot="1" x14ac:dyDescent="0.3">
      <c r="B23" s="370"/>
      <c r="C23" s="371"/>
      <c r="D23" s="372"/>
    </row>
    <row r="24" spans="2:4" ht="15.75" thickBot="1" x14ac:dyDescent="0.3">
      <c r="B24" s="369"/>
      <c r="C24" s="369"/>
      <c r="D24" s="369"/>
    </row>
    <row r="25" spans="2:4" ht="15.75" thickBot="1" x14ac:dyDescent="0.3">
      <c r="B25" s="370"/>
      <c r="C25" s="371"/>
      <c r="D25" s="372"/>
    </row>
  </sheetData>
  <mergeCells count="18">
    <mergeCell ref="B24:D24"/>
    <mergeCell ref="B25:D25"/>
    <mergeCell ref="B19:D19"/>
    <mergeCell ref="B20:D20"/>
    <mergeCell ref="B21:D21"/>
    <mergeCell ref="B22:D22"/>
    <mergeCell ref="B23:D23"/>
    <mergeCell ref="B10:D10"/>
    <mergeCell ref="B17:D17"/>
    <mergeCell ref="B18:D18"/>
    <mergeCell ref="B8:D8"/>
    <mergeCell ref="B9:D9"/>
    <mergeCell ref="B11:D11"/>
    <mergeCell ref="C6:D6"/>
    <mergeCell ref="B3:D3"/>
    <mergeCell ref="B4:D4"/>
    <mergeCell ref="B5:D5"/>
    <mergeCell ref="B7:D7"/>
  </mergeCells>
  <conditionalFormatting sqref="E12:E16">
    <cfRule type="colorScale" priority="1">
      <colorScale>
        <cfvo type="num" val="0"/>
        <cfvo type="percentile" val="1"/>
        <cfvo type="num" val="2"/>
        <color rgb="FFF8696B"/>
        <color rgb="FFFFEB84"/>
        <color rgb="FF63BE7B"/>
      </colorScale>
    </cfRule>
  </conditionalFormatting>
  <conditionalFormatting sqref="D2">
    <cfRule type="colorScale" priority="2">
      <colorScale>
        <cfvo type="num" val="0"/>
        <cfvo type="percentile" val="1"/>
        <cfvo type="num" val="2"/>
        <color rgb="FFF8696B"/>
        <color rgb="FFFFEB84"/>
        <color rgb="FF63BE7B"/>
      </colorScale>
    </cfRule>
  </conditionalFormatting>
  <hyperlinks>
    <hyperlink ref="B18" r:id="rId1"/>
  </hyperlinks>
  <pageMargins left="0.7" right="0.7" top="0.75" bottom="0.75" header="0.3" footer="0.3"/>
  <pageSetup paperSize="9" scale="94"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
    <pageSetUpPr fitToPage="1"/>
  </sheetPr>
  <dimension ref="B2:R20"/>
  <sheetViews>
    <sheetView showGridLines="0" showRowColHeaders="0" workbookViewId="0"/>
  </sheetViews>
  <sheetFormatPr defaultRowHeight="15" x14ac:dyDescent="0.25"/>
  <cols>
    <col min="2" max="2" width="4.7109375" customWidth="1"/>
    <col min="3" max="3" width="13.85546875" customWidth="1"/>
    <col min="4" max="4" width="4.28515625" customWidth="1"/>
    <col min="5" max="7" width="18.42578125" customWidth="1"/>
    <col min="8" max="8" width="12.5703125" customWidth="1"/>
    <col min="9" max="18" width="12.5703125" hidden="1" customWidth="1"/>
    <col min="19" max="22" width="12.5703125" customWidth="1"/>
  </cols>
  <sheetData>
    <row r="2" spans="2:17" x14ac:dyDescent="0.25">
      <c r="F2" t="s">
        <v>21</v>
      </c>
      <c r="G2" s="74">
        <f>IF(Q20&gt;0,IF(Q20&gt;6,2,1),0)</f>
        <v>0</v>
      </c>
      <c r="Q2" s="8"/>
    </row>
    <row r="3" spans="2:17" ht="19.5" thickBot="1" x14ac:dyDescent="0.35">
      <c r="B3" s="387" t="str">
        <f>IF(LEN('1-Problemanalyse'!C12)=0,"Spørgsmålet hentes automatisk",'1-Problemanalyse'!C12)</f>
        <v>Spørgsmålet hentes automatisk</v>
      </c>
      <c r="C3" s="387"/>
      <c r="D3" s="387"/>
      <c r="E3" s="387"/>
      <c r="F3" s="387"/>
      <c r="G3" s="387"/>
    </row>
    <row r="4" spans="2:17" ht="21.75" thickBot="1" x14ac:dyDescent="0.3">
      <c r="B4" s="353" t="s">
        <v>16</v>
      </c>
      <c r="C4" s="354"/>
      <c r="D4" s="354"/>
      <c r="E4" s="354"/>
      <c r="F4" s="354"/>
      <c r="G4" s="355"/>
    </row>
    <row r="5" spans="2:17" ht="62.25" customHeight="1" thickBot="1" x14ac:dyDescent="0.3">
      <c r="B5" s="373"/>
      <c r="C5" s="374"/>
      <c r="D5" s="374"/>
      <c r="E5" s="374"/>
      <c r="F5" s="374"/>
      <c r="G5" s="375"/>
      <c r="Q5">
        <f>ISTEXT(B5)*1</f>
        <v>0</v>
      </c>
    </row>
    <row r="6" spans="2:17" ht="21.75" thickBot="1" x14ac:dyDescent="0.3">
      <c r="B6" s="353" t="s">
        <v>17</v>
      </c>
      <c r="C6" s="354"/>
      <c r="D6" s="354"/>
      <c r="E6" s="354"/>
      <c r="F6" s="354"/>
      <c r="G6" s="355"/>
    </row>
    <row r="7" spans="2:17" ht="32.25" thickBot="1" x14ac:dyDescent="0.3">
      <c r="B7" s="376">
        <v>1</v>
      </c>
      <c r="C7" s="269" t="s">
        <v>18</v>
      </c>
      <c r="D7" s="378"/>
      <c r="E7" s="379"/>
      <c r="F7" s="379"/>
      <c r="G7" s="380"/>
      <c r="Q7">
        <f>ISTEXT(D7)*1</f>
        <v>0</v>
      </c>
    </row>
    <row r="8" spans="2:17" ht="48" thickBot="1" x14ac:dyDescent="0.3">
      <c r="B8" s="377"/>
      <c r="C8" s="269" t="s">
        <v>19</v>
      </c>
      <c r="D8" s="381"/>
      <c r="E8" s="382"/>
      <c r="F8" s="382"/>
      <c r="G8" s="383"/>
      <c r="Q8">
        <f t="shared" ref="Q8:Q11" si="0">ISTEXT(D8)*1</f>
        <v>0</v>
      </c>
    </row>
    <row r="9" spans="2:17" ht="32.25" thickBot="1" x14ac:dyDescent="0.3">
      <c r="B9" s="388">
        <v>2</v>
      </c>
      <c r="C9" s="269" t="s">
        <v>18</v>
      </c>
      <c r="D9" s="378"/>
      <c r="E9" s="379"/>
      <c r="F9" s="379"/>
      <c r="G9" s="380"/>
      <c r="Q9">
        <f t="shared" si="0"/>
        <v>0</v>
      </c>
    </row>
    <row r="10" spans="2:17" ht="48" thickBot="1" x14ac:dyDescent="0.3">
      <c r="B10" s="389"/>
      <c r="C10" s="269" t="s">
        <v>19</v>
      </c>
      <c r="D10" s="378"/>
      <c r="E10" s="379"/>
      <c r="F10" s="379"/>
      <c r="G10" s="380"/>
      <c r="Q10">
        <f t="shared" si="0"/>
        <v>0</v>
      </c>
    </row>
    <row r="11" spans="2:17" ht="32.25" thickBot="1" x14ac:dyDescent="0.3">
      <c r="B11" s="388">
        <v>3</v>
      </c>
      <c r="C11" s="269" t="s">
        <v>18</v>
      </c>
      <c r="D11" s="378"/>
      <c r="E11" s="379"/>
      <c r="F11" s="379"/>
      <c r="G11" s="380"/>
      <c r="Q11">
        <f t="shared" si="0"/>
        <v>0</v>
      </c>
    </row>
    <row r="12" spans="2:17" ht="48" thickBot="1" x14ac:dyDescent="0.3">
      <c r="B12" s="389"/>
      <c r="C12" s="269" t="s">
        <v>19</v>
      </c>
      <c r="D12" s="378"/>
      <c r="E12" s="379"/>
      <c r="F12" s="379"/>
      <c r="G12" s="380"/>
      <c r="Q12">
        <f>ISTEXT(D12)*1</f>
        <v>0</v>
      </c>
    </row>
    <row r="13" spans="2:17" ht="42" customHeight="1" thickBot="1" x14ac:dyDescent="0.3">
      <c r="B13" s="353" t="s">
        <v>832</v>
      </c>
      <c r="C13" s="354"/>
      <c r="D13" s="354"/>
      <c r="E13" s="354"/>
      <c r="F13" s="354"/>
      <c r="G13" s="355"/>
    </row>
    <row r="14" spans="2:17" ht="44.25" customHeight="1" x14ac:dyDescent="0.25">
      <c r="B14" s="864"/>
      <c r="C14" s="865"/>
      <c r="D14" s="865"/>
      <c r="E14" s="865"/>
      <c r="F14" s="865"/>
      <c r="G14" s="866"/>
      <c r="Q14">
        <f>ISTEXT(B14)*1</f>
        <v>0</v>
      </c>
    </row>
    <row r="15" spans="2:17" ht="44.25" customHeight="1" x14ac:dyDescent="0.25">
      <c r="B15" s="867"/>
      <c r="C15" s="868"/>
      <c r="D15" s="868"/>
      <c r="E15" s="868"/>
      <c r="F15" s="868"/>
      <c r="G15" s="869"/>
    </row>
    <row r="16" spans="2:17" ht="44.25" customHeight="1" x14ac:dyDescent="0.25">
      <c r="B16" s="867"/>
      <c r="C16" s="868"/>
      <c r="D16" s="868"/>
      <c r="E16" s="868"/>
      <c r="F16" s="868"/>
      <c r="G16" s="869"/>
    </row>
    <row r="17" spans="2:17" ht="44.25" customHeight="1" thickBot="1" x14ac:dyDescent="0.3">
      <c r="B17" s="870"/>
      <c r="C17" s="871"/>
      <c r="D17" s="871"/>
      <c r="E17" s="871"/>
      <c r="F17" s="871"/>
      <c r="G17" s="872"/>
    </row>
    <row r="18" spans="2:17" ht="21.75" thickBot="1" x14ac:dyDescent="0.3">
      <c r="B18" s="384" t="s">
        <v>20</v>
      </c>
      <c r="C18" s="385"/>
      <c r="D18" s="385"/>
      <c r="E18" s="385"/>
      <c r="F18" s="385"/>
      <c r="G18" s="386"/>
    </row>
    <row r="19" spans="2:17" ht="99" customHeight="1" thickBot="1" x14ac:dyDescent="0.3">
      <c r="B19" s="378"/>
      <c r="C19" s="379"/>
      <c r="D19" s="379"/>
      <c r="E19" s="379"/>
      <c r="F19" s="379"/>
      <c r="G19" s="380"/>
      <c r="Q19">
        <f>ISTEXT(B19)*1</f>
        <v>0</v>
      </c>
    </row>
    <row r="20" spans="2:17" x14ac:dyDescent="0.25">
      <c r="Q20">
        <f>SUM(Q5:Q19)</f>
        <v>0</v>
      </c>
    </row>
  </sheetData>
  <mergeCells count="17">
    <mergeCell ref="B14:G17"/>
    <mergeCell ref="B18:G18"/>
    <mergeCell ref="B19:G19"/>
    <mergeCell ref="B3:G3"/>
    <mergeCell ref="B13:G13"/>
    <mergeCell ref="B9:B10"/>
    <mergeCell ref="D9:G9"/>
    <mergeCell ref="D10:G10"/>
    <mergeCell ref="B11:B12"/>
    <mergeCell ref="D11:G11"/>
    <mergeCell ref="D12:G12"/>
    <mergeCell ref="B4:G4"/>
    <mergeCell ref="B5:G5"/>
    <mergeCell ref="B6:G6"/>
    <mergeCell ref="B7:B8"/>
    <mergeCell ref="D7:G7"/>
    <mergeCell ref="D8:G8"/>
  </mergeCells>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5">
    <pageSetUpPr fitToPage="1"/>
  </sheetPr>
  <dimension ref="B2:Q20"/>
  <sheetViews>
    <sheetView showGridLines="0" workbookViewId="0"/>
  </sheetViews>
  <sheetFormatPr defaultRowHeight="15" x14ac:dyDescent="0.25"/>
  <cols>
    <col min="2" max="2" width="4.7109375" customWidth="1"/>
    <col min="3" max="3" width="13.85546875" customWidth="1"/>
    <col min="4" max="4" width="4.28515625" customWidth="1"/>
    <col min="5" max="7" width="18.42578125" customWidth="1"/>
    <col min="9" max="18" width="0" hidden="1" customWidth="1"/>
  </cols>
  <sheetData>
    <row r="2" spans="2:17" x14ac:dyDescent="0.25">
      <c r="F2" t="s">
        <v>21</v>
      </c>
      <c r="G2" s="74">
        <f>IF(Q20&gt;0,IF(Q20&gt;6,2,1),0)</f>
        <v>0</v>
      </c>
      <c r="Q2" s="8"/>
    </row>
    <row r="3" spans="2:17" ht="19.5" thickBot="1" x14ac:dyDescent="0.35">
      <c r="B3" s="387" t="str">
        <f>IF(LEN('1-Problemanalyse'!C13)=0,"Spørgsmålet hentes automatisk",'1-Problemanalyse'!C13)</f>
        <v>Spørgsmålet hentes automatisk</v>
      </c>
      <c r="C3" s="387"/>
      <c r="D3" s="387"/>
      <c r="E3" s="387"/>
      <c r="F3" s="387"/>
      <c r="G3" s="387"/>
    </row>
    <row r="4" spans="2:17" ht="21.75" customHeight="1" thickBot="1" x14ac:dyDescent="0.3">
      <c r="B4" s="353" t="s">
        <v>16</v>
      </c>
      <c r="C4" s="354"/>
      <c r="D4" s="354"/>
      <c r="E4" s="354"/>
      <c r="F4" s="354"/>
      <c r="G4" s="355"/>
    </row>
    <row r="5" spans="2:17" ht="62.25" customHeight="1" thickBot="1" x14ac:dyDescent="0.3">
      <c r="B5" s="373"/>
      <c r="C5" s="374"/>
      <c r="D5" s="374"/>
      <c r="E5" s="374"/>
      <c r="F5" s="374"/>
      <c r="G5" s="375"/>
      <c r="Q5">
        <f>ISTEXT(B5)*1</f>
        <v>0</v>
      </c>
    </row>
    <row r="6" spans="2:17" ht="21.75" customHeight="1" thickBot="1" x14ac:dyDescent="0.3">
      <c r="B6" s="353" t="s">
        <v>17</v>
      </c>
      <c r="C6" s="354"/>
      <c r="D6" s="354"/>
      <c r="E6" s="354"/>
      <c r="F6" s="354"/>
      <c r="G6" s="355"/>
    </row>
    <row r="7" spans="2:17" ht="32.25" thickBot="1" x14ac:dyDescent="0.3">
      <c r="B7" s="376">
        <v>1</v>
      </c>
      <c r="C7" s="335" t="s">
        <v>18</v>
      </c>
      <c r="D7" s="378"/>
      <c r="E7" s="379"/>
      <c r="F7" s="379"/>
      <c r="G7" s="380"/>
      <c r="Q7">
        <f>ISTEXT(D7)*1</f>
        <v>0</v>
      </c>
    </row>
    <row r="8" spans="2:17" ht="48" thickBot="1" x14ac:dyDescent="0.3">
      <c r="B8" s="377"/>
      <c r="C8" s="335" t="s">
        <v>19</v>
      </c>
      <c r="D8" s="381"/>
      <c r="E8" s="382"/>
      <c r="F8" s="382"/>
      <c r="G8" s="383"/>
      <c r="Q8">
        <f t="shared" ref="Q8:Q11" si="0">ISTEXT(D8)*1</f>
        <v>0</v>
      </c>
    </row>
    <row r="9" spans="2:17" ht="32.25" thickBot="1" x14ac:dyDescent="0.3">
      <c r="B9" s="388">
        <v>2</v>
      </c>
      <c r="C9" s="335" t="s">
        <v>18</v>
      </c>
      <c r="D9" s="378"/>
      <c r="E9" s="379"/>
      <c r="F9" s="379"/>
      <c r="G9" s="380"/>
      <c r="Q9">
        <f t="shared" si="0"/>
        <v>0</v>
      </c>
    </row>
    <row r="10" spans="2:17" ht="48" thickBot="1" x14ac:dyDescent="0.3">
      <c r="B10" s="389"/>
      <c r="C10" s="335" t="s">
        <v>19</v>
      </c>
      <c r="D10" s="378"/>
      <c r="E10" s="379"/>
      <c r="F10" s="379"/>
      <c r="G10" s="380"/>
      <c r="Q10">
        <f t="shared" si="0"/>
        <v>0</v>
      </c>
    </row>
    <row r="11" spans="2:17" ht="32.25" thickBot="1" x14ac:dyDescent="0.3">
      <c r="B11" s="388">
        <v>3</v>
      </c>
      <c r="C11" s="335" t="s">
        <v>18</v>
      </c>
      <c r="D11" s="378"/>
      <c r="E11" s="379"/>
      <c r="F11" s="379"/>
      <c r="G11" s="380"/>
      <c r="Q11">
        <f t="shared" si="0"/>
        <v>0</v>
      </c>
    </row>
    <row r="12" spans="2:17" ht="48" thickBot="1" x14ac:dyDescent="0.3">
      <c r="B12" s="389"/>
      <c r="C12" s="335" t="s">
        <v>19</v>
      </c>
      <c r="D12" s="378"/>
      <c r="E12" s="379"/>
      <c r="F12" s="379"/>
      <c r="G12" s="380"/>
      <c r="Q12">
        <f>ISTEXT(D12)*1</f>
        <v>0</v>
      </c>
    </row>
    <row r="13" spans="2:17" ht="42" customHeight="1" thickBot="1" x14ac:dyDescent="0.3">
      <c r="B13" s="353" t="s">
        <v>832</v>
      </c>
      <c r="C13" s="354"/>
      <c r="D13" s="354"/>
      <c r="E13" s="354"/>
      <c r="F13" s="354"/>
      <c r="G13" s="355"/>
    </row>
    <row r="14" spans="2:17" ht="15.75" customHeight="1" x14ac:dyDescent="0.25">
      <c r="B14" s="864"/>
      <c r="C14" s="865"/>
      <c r="D14" s="865"/>
      <c r="E14" s="865"/>
      <c r="F14" s="865"/>
      <c r="G14" s="866"/>
      <c r="Q14">
        <f>ISTEXT(B14)*1</f>
        <v>0</v>
      </c>
    </row>
    <row r="15" spans="2:17" ht="44.25" customHeight="1" x14ac:dyDescent="0.25">
      <c r="B15" s="867"/>
      <c r="C15" s="868"/>
      <c r="D15" s="868"/>
      <c r="E15" s="868"/>
      <c r="F15" s="868"/>
      <c r="G15" s="869"/>
    </row>
    <row r="16" spans="2:17" ht="44.25" customHeight="1" x14ac:dyDescent="0.25">
      <c r="B16" s="867"/>
      <c r="C16" s="868"/>
      <c r="D16" s="868"/>
      <c r="E16" s="868"/>
      <c r="F16" s="868"/>
      <c r="G16" s="869"/>
    </row>
    <row r="17" spans="2:17" ht="44.25" customHeight="1" thickBot="1" x14ac:dyDescent="0.3">
      <c r="B17" s="870"/>
      <c r="C17" s="871"/>
      <c r="D17" s="871"/>
      <c r="E17" s="871"/>
      <c r="F17" s="871"/>
      <c r="G17" s="872"/>
    </row>
    <row r="18" spans="2:17" ht="44.25" customHeight="1" thickBot="1" x14ac:dyDescent="0.3">
      <c r="B18" s="384" t="s">
        <v>20</v>
      </c>
      <c r="C18" s="385"/>
      <c r="D18" s="385"/>
      <c r="E18" s="385"/>
      <c r="F18" s="385"/>
      <c r="G18" s="386"/>
    </row>
    <row r="19" spans="2:17" ht="108.75" customHeight="1" thickBot="1" x14ac:dyDescent="0.3">
      <c r="B19" s="378"/>
      <c r="C19" s="379"/>
      <c r="D19" s="379"/>
      <c r="E19" s="379"/>
      <c r="F19" s="379"/>
      <c r="G19" s="380"/>
      <c r="Q19">
        <f>ISTEXT(B19)*1</f>
        <v>0</v>
      </c>
    </row>
    <row r="20" spans="2:17" ht="99" customHeight="1" x14ac:dyDescent="0.25">
      <c r="Q20">
        <f>SUM(Q5:Q19)</f>
        <v>0</v>
      </c>
    </row>
  </sheetData>
  <mergeCells count="17">
    <mergeCell ref="B19:G19"/>
    <mergeCell ref="B13:G13"/>
    <mergeCell ref="B14:G17"/>
    <mergeCell ref="B18:G18"/>
    <mergeCell ref="B9:B10"/>
    <mergeCell ref="D9:G9"/>
    <mergeCell ref="D10:G10"/>
    <mergeCell ref="B11:B12"/>
    <mergeCell ref="D11:G11"/>
    <mergeCell ref="D12:G12"/>
    <mergeCell ref="B3:G3"/>
    <mergeCell ref="B4:G4"/>
    <mergeCell ref="B5:G5"/>
    <mergeCell ref="B6:G6"/>
    <mergeCell ref="B7:B8"/>
    <mergeCell ref="D7:G7"/>
    <mergeCell ref="D8:G8"/>
  </mergeCells>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
    <pageSetUpPr fitToPage="1"/>
  </sheetPr>
  <dimension ref="B2:Q20"/>
  <sheetViews>
    <sheetView showGridLines="0" workbookViewId="0"/>
  </sheetViews>
  <sheetFormatPr defaultRowHeight="15" x14ac:dyDescent="0.25"/>
  <cols>
    <col min="2" max="2" width="4.7109375" customWidth="1"/>
    <col min="3" max="3" width="13.85546875" customWidth="1"/>
    <col min="4" max="4" width="4.28515625" customWidth="1"/>
    <col min="5" max="7" width="18.42578125" customWidth="1"/>
    <col min="9" max="18" width="0" hidden="1" customWidth="1"/>
  </cols>
  <sheetData>
    <row r="2" spans="2:17" x14ac:dyDescent="0.25">
      <c r="F2" t="s">
        <v>21</v>
      </c>
      <c r="G2" s="74">
        <f>IF(Q20&gt;0,IF(Q20&gt;6,2,1),0)</f>
        <v>0</v>
      </c>
      <c r="Q2" s="8"/>
    </row>
    <row r="3" spans="2:17" ht="19.5" thickBot="1" x14ac:dyDescent="0.35">
      <c r="B3" s="387" t="str">
        <f>IF(LEN('1-Problemanalyse'!C14)=0,"Spørgsmålet hentes automatisk",'1-Problemanalyse'!C14)</f>
        <v>Spørgsmålet hentes automatisk</v>
      </c>
      <c r="C3" s="387"/>
      <c r="D3" s="387"/>
      <c r="E3" s="387"/>
      <c r="F3" s="387"/>
      <c r="G3" s="387"/>
    </row>
    <row r="4" spans="2:17" ht="21.75" customHeight="1" thickBot="1" x14ac:dyDescent="0.3">
      <c r="B4" s="353" t="s">
        <v>16</v>
      </c>
      <c r="C4" s="354"/>
      <c r="D4" s="354"/>
      <c r="E4" s="354"/>
      <c r="F4" s="354"/>
      <c r="G4" s="355"/>
    </row>
    <row r="5" spans="2:17" ht="62.25" customHeight="1" thickBot="1" x14ac:dyDescent="0.3">
      <c r="B5" s="373"/>
      <c r="C5" s="374"/>
      <c r="D5" s="374"/>
      <c r="E5" s="374"/>
      <c r="F5" s="374"/>
      <c r="G5" s="375"/>
      <c r="Q5">
        <f>ISTEXT(B5)*1</f>
        <v>0</v>
      </c>
    </row>
    <row r="6" spans="2:17" ht="21.75" customHeight="1" thickBot="1" x14ac:dyDescent="0.3">
      <c r="B6" s="353" t="s">
        <v>17</v>
      </c>
      <c r="C6" s="354"/>
      <c r="D6" s="354"/>
      <c r="E6" s="354"/>
      <c r="F6" s="354"/>
      <c r="G6" s="355"/>
    </row>
    <row r="7" spans="2:17" ht="32.25" thickBot="1" x14ac:dyDescent="0.3">
      <c r="B7" s="376">
        <v>1</v>
      </c>
      <c r="C7" s="335" t="s">
        <v>18</v>
      </c>
      <c r="D7" s="378"/>
      <c r="E7" s="379"/>
      <c r="F7" s="379"/>
      <c r="G7" s="380"/>
      <c r="Q7">
        <f>ISTEXT(D7)*1</f>
        <v>0</v>
      </c>
    </row>
    <row r="8" spans="2:17" ht="48" thickBot="1" x14ac:dyDescent="0.3">
      <c r="B8" s="377"/>
      <c r="C8" s="335" t="s">
        <v>19</v>
      </c>
      <c r="D8" s="381"/>
      <c r="E8" s="382"/>
      <c r="F8" s="382"/>
      <c r="G8" s="383"/>
      <c r="Q8">
        <f t="shared" ref="Q8:Q11" si="0">ISTEXT(D8)*1</f>
        <v>0</v>
      </c>
    </row>
    <row r="9" spans="2:17" ht="32.25" thickBot="1" x14ac:dyDescent="0.3">
      <c r="B9" s="388">
        <v>2</v>
      </c>
      <c r="C9" s="335" t="s">
        <v>18</v>
      </c>
      <c r="D9" s="378"/>
      <c r="E9" s="379"/>
      <c r="F9" s="379"/>
      <c r="G9" s="380"/>
      <c r="Q9">
        <f t="shared" si="0"/>
        <v>0</v>
      </c>
    </row>
    <row r="10" spans="2:17" ht="48" thickBot="1" x14ac:dyDescent="0.3">
      <c r="B10" s="389"/>
      <c r="C10" s="335" t="s">
        <v>19</v>
      </c>
      <c r="D10" s="378"/>
      <c r="E10" s="379"/>
      <c r="F10" s="379"/>
      <c r="G10" s="380"/>
      <c r="Q10">
        <f t="shared" si="0"/>
        <v>0</v>
      </c>
    </row>
    <row r="11" spans="2:17" ht="32.25" thickBot="1" x14ac:dyDescent="0.3">
      <c r="B11" s="388">
        <v>3</v>
      </c>
      <c r="C11" s="335" t="s">
        <v>18</v>
      </c>
      <c r="D11" s="378"/>
      <c r="E11" s="379"/>
      <c r="F11" s="379"/>
      <c r="G11" s="380"/>
      <c r="Q11">
        <f t="shared" si="0"/>
        <v>0</v>
      </c>
    </row>
    <row r="12" spans="2:17" ht="48" thickBot="1" x14ac:dyDescent="0.3">
      <c r="B12" s="389"/>
      <c r="C12" s="335" t="s">
        <v>19</v>
      </c>
      <c r="D12" s="378"/>
      <c r="E12" s="379"/>
      <c r="F12" s="379"/>
      <c r="G12" s="380"/>
      <c r="Q12">
        <f>ISTEXT(D12)*1</f>
        <v>0</v>
      </c>
    </row>
    <row r="13" spans="2:17" ht="42" customHeight="1" thickBot="1" x14ac:dyDescent="0.3">
      <c r="B13" s="353" t="s">
        <v>832</v>
      </c>
      <c r="C13" s="354"/>
      <c r="D13" s="354"/>
      <c r="E13" s="354"/>
      <c r="F13" s="354"/>
      <c r="G13" s="355"/>
    </row>
    <row r="14" spans="2:17" ht="15.75" customHeight="1" x14ac:dyDescent="0.25">
      <c r="B14" s="864"/>
      <c r="C14" s="865"/>
      <c r="D14" s="865"/>
      <c r="E14" s="865"/>
      <c r="F14" s="865"/>
      <c r="G14" s="866"/>
      <c r="Q14">
        <f>ISTEXT(B14)*1</f>
        <v>0</v>
      </c>
    </row>
    <row r="15" spans="2:17" ht="44.25" customHeight="1" x14ac:dyDescent="0.25">
      <c r="B15" s="867"/>
      <c r="C15" s="868"/>
      <c r="D15" s="868"/>
      <c r="E15" s="868"/>
      <c r="F15" s="868"/>
      <c r="G15" s="869"/>
    </row>
    <row r="16" spans="2:17" ht="44.25" customHeight="1" x14ac:dyDescent="0.25">
      <c r="B16" s="867"/>
      <c r="C16" s="868"/>
      <c r="D16" s="868"/>
      <c r="E16" s="868"/>
      <c r="F16" s="868"/>
      <c r="G16" s="869"/>
    </row>
    <row r="17" spans="2:17" ht="44.25" customHeight="1" thickBot="1" x14ac:dyDescent="0.3">
      <c r="B17" s="870"/>
      <c r="C17" s="871"/>
      <c r="D17" s="871"/>
      <c r="E17" s="871"/>
      <c r="F17" s="871"/>
      <c r="G17" s="872"/>
    </row>
    <row r="18" spans="2:17" ht="44.25" customHeight="1" thickBot="1" x14ac:dyDescent="0.3">
      <c r="B18" s="384" t="s">
        <v>20</v>
      </c>
      <c r="C18" s="385"/>
      <c r="D18" s="385"/>
      <c r="E18" s="385"/>
      <c r="F18" s="385"/>
      <c r="G18" s="386"/>
    </row>
    <row r="19" spans="2:17" ht="96.75" customHeight="1" thickBot="1" x14ac:dyDescent="0.3">
      <c r="B19" s="378"/>
      <c r="C19" s="379"/>
      <c r="D19" s="379"/>
      <c r="E19" s="379"/>
      <c r="F19" s="379"/>
      <c r="G19" s="380"/>
      <c r="Q19">
        <f>ISTEXT(B19)*1</f>
        <v>0</v>
      </c>
    </row>
    <row r="20" spans="2:17" ht="99" customHeight="1" x14ac:dyDescent="0.25">
      <c r="Q20">
        <f>SUM(Q5:Q19)</f>
        <v>0</v>
      </c>
    </row>
  </sheetData>
  <mergeCells count="17">
    <mergeCell ref="B19:G19"/>
    <mergeCell ref="B13:G13"/>
    <mergeCell ref="B14:G17"/>
    <mergeCell ref="B18:G18"/>
    <mergeCell ref="B9:B10"/>
    <mergeCell ref="D9:G9"/>
    <mergeCell ref="D10:G10"/>
    <mergeCell ref="B11:B12"/>
    <mergeCell ref="D11:G11"/>
    <mergeCell ref="D12:G12"/>
    <mergeCell ref="B3:G3"/>
    <mergeCell ref="B4:G4"/>
    <mergeCell ref="B5:G5"/>
    <mergeCell ref="B6:G6"/>
    <mergeCell ref="B7:B8"/>
    <mergeCell ref="D7:G7"/>
    <mergeCell ref="D8:G8"/>
  </mergeCells>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
    <pageSetUpPr fitToPage="1"/>
  </sheetPr>
  <dimension ref="B2:Q20"/>
  <sheetViews>
    <sheetView showGridLines="0" workbookViewId="0"/>
  </sheetViews>
  <sheetFormatPr defaultRowHeight="15" x14ac:dyDescent="0.25"/>
  <cols>
    <col min="2" max="2" width="4.7109375" customWidth="1"/>
    <col min="3" max="3" width="13.85546875" customWidth="1"/>
    <col min="4" max="4" width="4.28515625" customWidth="1"/>
    <col min="5" max="7" width="18.42578125" customWidth="1"/>
    <col min="9" max="18" width="0" hidden="1" customWidth="1"/>
  </cols>
  <sheetData>
    <row r="2" spans="2:17" x14ac:dyDescent="0.25">
      <c r="F2" t="s">
        <v>21</v>
      </c>
      <c r="G2" s="74">
        <f>IF(Q20&gt;0,IF(Q20&gt;6,2,1),0)</f>
        <v>0</v>
      </c>
      <c r="Q2" s="8"/>
    </row>
    <row r="3" spans="2:17" ht="19.5" thickBot="1" x14ac:dyDescent="0.35">
      <c r="B3" s="387" t="str">
        <f>IF(LEN('1-Problemanalyse'!C15)=0,"Spørgsmålet hentes automatisk",'1-Problemanalyse'!C15)</f>
        <v>Spørgsmålet hentes automatisk</v>
      </c>
      <c r="C3" s="387"/>
      <c r="D3" s="387"/>
      <c r="E3" s="387"/>
      <c r="F3" s="387"/>
      <c r="G3" s="387"/>
    </row>
    <row r="4" spans="2:17" ht="21.75" customHeight="1" thickBot="1" x14ac:dyDescent="0.3">
      <c r="B4" s="353" t="s">
        <v>16</v>
      </c>
      <c r="C4" s="354"/>
      <c r="D4" s="354"/>
      <c r="E4" s="354"/>
      <c r="F4" s="354"/>
      <c r="G4" s="355"/>
    </row>
    <row r="5" spans="2:17" ht="62.25" customHeight="1" thickBot="1" x14ac:dyDescent="0.3">
      <c r="B5" s="373"/>
      <c r="C5" s="374"/>
      <c r="D5" s="374"/>
      <c r="E5" s="374"/>
      <c r="F5" s="374"/>
      <c r="G5" s="375"/>
      <c r="Q5">
        <f>ISTEXT(B5)*1</f>
        <v>0</v>
      </c>
    </row>
    <row r="6" spans="2:17" ht="21.75" customHeight="1" thickBot="1" x14ac:dyDescent="0.3">
      <c r="B6" s="353" t="s">
        <v>17</v>
      </c>
      <c r="C6" s="354"/>
      <c r="D6" s="354"/>
      <c r="E6" s="354"/>
      <c r="F6" s="354"/>
      <c r="G6" s="355"/>
    </row>
    <row r="7" spans="2:17" ht="32.25" thickBot="1" x14ac:dyDescent="0.3">
      <c r="B7" s="376">
        <v>1</v>
      </c>
      <c r="C7" s="335" t="s">
        <v>18</v>
      </c>
      <c r="D7" s="378"/>
      <c r="E7" s="379"/>
      <c r="F7" s="379"/>
      <c r="G7" s="380"/>
      <c r="Q7">
        <f>ISTEXT(D7)*1</f>
        <v>0</v>
      </c>
    </row>
    <row r="8" spans="2:17" ht="48" thickBot="1" x14ac:dyDescent="0.3">
      <c r="B8" s="377"/>
      <c r="C8" s="335" t="s">
        <v>19</v>
      </c>
      <c r="D8" s="381"/>
      <c r="E8" s="382"/>
      <c r="F8" s="382"/>
      <c r="G8" s="383"/>
      <c r="Q8">
        <f t="shared" ref="Q8:Q11" si="0">ISTEXT(D8)*1</f>
        <v>0</v>
      </c>
    </row>
    <row r="9" spans="2:17" ht="32.25" thickBot="1" x14ac:dyDescent="0.3">
      <c r="B9" s="388">
        <v>2</v>
      </c>
      <c r="C9" s="335" t="s">
        <v>18</v>
      </c>
      <c r="D9" s="378"/>
      <c r="E9" s="379"/>
      <c r="F9" s="379"/>
      <c r="G9" s="380"/>
      <c r="Q9">
        <f t="shared" si="0"/>
        <v>0</v>
      </c>
    </row>
    <row r="10" spans="2:17" ht="48" thickBot="1" x14ac:dyDescent="0.3">
      <c r="B10" s="389"/>
      <c r="C10" s="335" t="s">
        <v>19</v>
      </c>
      <c r="D10" s="378"/>
      <c r="E10" s="379"/>
      <c r="F10" s="379"/>
      <c r="G10" s="380"/>
      <c r="Q10">
        <f t="shared" si="0"/>
        <v>0</v>
      </c>
    </row>
    <row r="11" spans="2:17" ht="32.25" thickBot="1" x14ac:dyDescent="0.3">
      <c r="B11" s="388">
        <v>3</v>
      </c>
      <c r="C11" s="335" t="s">
        <v>18</v>
      </c>
      <c r="D11" s="378"/>
      <c r="E11" s="379"/>
      <c r="F11" s="379"/>
      <c r="G11" s="380"/>
      <c r="Q11">
        <f t="shared" si="0"/>
        <v>0</v>
      </c>
    </row>
    <row r="12" spans="2:17" ht="48" thickBot="1" x14ac:dyDescent="0.3">
      <c r="B12" s="389"/>
      <c r="C12" s="335" t="s">
        <v>19</v>
      </c>
      <c r="D12" s="378"/>
      <c r="E12" s="379"/>
      <c r="F12" s="379"/>
      <c r="G12" s="380"/>
      <c r="Q12">
        <f>ISTEXT(D12)*1</f>
        <v>0</v>
      </c>
    </row>
    <row r="13" spans="2:17" ht="42" customHeight="1" thickBot="1" x14ac:dyDescent="0.3">
      <c r="B13" s="353" t="s">
        <v>832</v>
      </c>
      <c r="C13" s="354"/>
      <c r="D13" s="354"/>
      <c r="E13" s="354"/>
      <c r="F13" s="354"/>
      <c r="G13" s="355"/>
    </row>
    <row r="14" spans="2:17" ht="15.75" customHeight="1" x14ac:dyDescent="0.25">
      <c r="B14" s="864"/>
      <c r="C14" s="865"/>
      <c r="D14" s="865"/>
      <c r="E14" s="865"/>
      <c r="F14" s="865"/>
      <c r="G14" s="866"/>
      <c r="Q14">
        <f>ISTEXT(B14)*1</f>
        <v>0</v>
      </c>
    </row>
    <row r="15" spans="2:17" ht="44.25" customHeight="1" x14ac:dyDescent="0.25">
      <c r="B15" s="867"/>
      <c r="C15" s="868"/>
      <c r="D15" s="868"/>
      <c r="E15" s="868"/>
      <c r="F15" s="868"/>
      <c r="G15" s="869"/>
    </row>
    <row r="16" spans="2:17" ht="44.25" customHeight="1" x14ac:dyDescent="0.25">
      <c r="B16" s="867"/>
      <c r="C16" s="868"/>
      <c r="D16" s="868"/>
      <c r="E16" s="868"/>
      <c r="F16" s="868"/>
      <c r="G16" s="869"/>
    </row>
    <row r="17" spans="2:17" ht="44.25" customHeight="1" thickBot="1" x14ac:dyDescent="0.3">
      <c r="B17" s="870"/>
      <c r="C17" s="871"/>
      <c r="D17" s="871"/>
      <c r="E17" s="871"/>
      <c r="F17" s="871"/>
      <c r="G17" s="872"/>
    </row>
    <row r="18" spans="2:17" ht="44.25" customHeight="1" thickBot="1" x14ac:dyDescent="0.3">
      <c r="B18" s="384" t="s">
        <v>20</v>
      </c>
      <c r="C18" s="385"/>
      <c r="D18" s="385"/>
      <c r="E18" s="385"/>
      <c r="F18" s="385"/>
      <c r="G18" s="386"/>
    </row>
    <row r="19" spans="2:17" ht="100.5" customHeight="1" thickBot="1" x14ac:dyDescent="0.3">
      <c r="B19" s="378"/>
      <c r="C19" s="379"/>
      <c r="D19" s="379"/>
      <c r="E19" s="379"/>
      <c r="F19" s="379"/>
      <c r="G19" s="380"/>
      <c r="Q19">
        <f>ISTEXT(B19)*1</f>
        <v>0</v>
      </c>
    </row>
    <row r="20" spans="2:17" ht="99" customHeight="1" x14ac:dyDescent="0.25">
      <c r="Q20">
        <f>SUM(Q5:Q19)</f>
        <v>0</v>
      </c>
    </row>
  </sheetData>
  <mergeCells count="17">
    <mergeCell ref="B19:G19"/>
    <mergeCell ref="B13:G13"/>
    <mergeCell ref="B14:G17"/>
    <mergeCell ref="B18:G18"/>
    <mergeCell ref="B9:B10"/>
    <mergeCell ref="D9:G9"/>
    <mergeCell ref="D10:G10"/>
    <mergeCell ref="B11:B12"/>
    <mergeCell ref="D11:G11"/>
    <mergeCell ref="D12:G12"/>
    <mergeCell ref="B3:G3"/>
    <mergeCell ref="B4:G4"/>
    <mergeCell ref="B5:G5"/>
    <mergeCell ref="B6:G6"/>
    <mergeCell ref="B7:B8"/>
    <mergeCell ref="D7:G7"/>
    <mergeCell ref="D8:G8"/>
  </mergeCells>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8">
    <pageSetUpPr fitToPage="1"/>
  </sheetPr>
  <dimension ref="B2:Q20"/>
  <sheetViews>
    <sheetView showGridLines="0" workbookViewId="0"/>
  </sheetViews>
  <sheetFormatPr defaultRowHeight="15" x14ac:dyDescent="0.25"/>
  <cols>
    <col min="2" max="2" width="4.7109375" customWidth="1"/>
    <col min="3" max="3" width="13.85546875" customWidth="1"/>
    <col min="4" max="4" width="4.28515625" customWidth="1"/>
    <col min="5" max="7" width="18.42578125" customWidth="1"/>
    <col min="9" max="18" width="0" hidden="1" customWidth="1"/>
  </cols>
  <sheetData>
    <row r="2" spans="2:17" x14ac:dyDescent="0.25">
      <c r="F2" t="s">
        <v>21</v>
      </c>
      <c r="G2" s="74">
        <f>IF(Q20&gt;0,IF(Q20&gt;6,2,1),0)</f>
        <v>0</v>
      </c>
      <c r="Q2" s="8"/>
    </row>
    <row r="3" spans="2:17" ht="19.5" thickBot="1" x14ac:dyDescent="0.35">
      <c r="B3" s="387" t="str">
        <f>IF(LEN('1-Problemanalyse'!C16)=0,"Spørgsmålet hentes automatisk",'1-Problemanalyse'!C16)</f>
        <v>Spørgsmålet hentes automatisk</v>
      </c>
      <c r="C3" s="387"/>
      <c r="D3" s="387"/>
      <c r="E3" s="387"/>
      <c r="F3" s="387"/>
      <c r="G3" s="387"/>
    </row>
    <row r="4" spans="2:17" ht="21.75" customHeight="1" thickBot="1" x14ac:dyDescent="0.3">
      <c r="B4" s="353" t="s">
        <v>16</v>
      </c>
      <c r="C4" s="354"/>
      <c r="D4" s="354"/>
      <c r="E4" s="354"/>
      <c r="F4" s="354"/>
      <c r="G4" s="355"/>
    </row>
    <row r="5" spans="2:17" ht="62.25" customHeight="1" thickBot="1" x14ac:dyDescent="0.3">
      <c r="B5" s="373"/>
      <c r="C5" s="374"/>
      <c r="D5" s="374"/>
      <c r="E5" s="374"/>
      <c r="F5" s="374"/>
      <c r="G5" s="375"/>
      <c r="Q5">
        <f>ISTEXT(B5)*1</f>
        <v>0</v>
      </c>
    </row>
    <row r="6" spans="2:17" ht="21.75" customHeight="1" thickBot="1" x14ac:dyDescent="0.3">
      <c r="B6" s="353" t="s">
        <v>17</v>
      </c>
      <c r="C6" s="354"/>
      <c r="D6" s="354"/>
      <c r="E6" s="354"/>
      <c r="F6" s="354"/>
      <c r="G6" s="355"/>
    </row>
    <row r="7" spans="2:17" ht="32.25" thickBot="1" x14ac:dyDescent="0.3">
      <c r="B7" s="376">
        <v>1</v>
      </c>
      <c r="C7" s="335" t="s">
        <v>18</v>
      </c>
      <c r="D7" s="378"/>
      <c r="E7" s="379"/>
      <c r="F7" s="379"/>
      <c r="G7" s="380"/>
      <c r="Q7">
        <f>ISTEXT(D7)*1</f>
        <v>0</v>
      </c>
    </row>
    <row r="8" spans="2:17" ht="48" thickBot="1" x14ac:dyDescent="0.3">
      <c r="B8" s="377"/>
      <c r="C8" s="335" t="s">
        <v>19</v>
      </c>
      <c r="D8" s="381"/>
      <c r="E8" s="382"/>
      <c r="F8" s="382"/>
      <c r="G8" s="383"/>
      <c r="Q8">
        <f t="shared" ref="Q8:Q11" si="0">ISTEXT(D8)*1</f>
        <v>0</v>
      </c>
    </row>
    <row r="9" spans="2:17" ht="32.25" thickBot="1" x14ac:dyDescent="0.3">
      <c r="B9" s="388">
        <v>2</v>
      </c>
      <c r="C9" s="335" t="s">
        <v>18</v>
      </c>
      <c r="D9" s="378"/>
      <c r="E9" s="379"/>
      <c r="F9" s="379"/>
      <c r="G9" s="380"/>
      <c r="Q9">
        <f t="shared" si="0"/>
        <v>0</v>
      </c>
    </row>
    <row r="10" spans="2:17" ht="48" thickBot="1" x14ac:dyDescent="0.3">
      <c r="B10" s="389"/>
      <c r="C10" s="335" t="s">
        <v>19</v>
      </c>
      <c r="D10" s="378"/>
      <c r="E10" s="379"/>
      <c r="F10" s="379"/>
      <c r="G10" s="380"/>
      <c r="Q10">
        <f t="shared" si="0"/>
        <v>0</v>
      </c>
    </row>
    <row r="11" spans="2:17" ht="32.25" thickBot="1" x14ac:dyDescent="0.3">
      <c r="B11" s="388">
        <v>3</v>
      </c>
      <c r="C11" s="335" t="s">
        <v>18</v>
      </c>
      <c r="D11" s="378"/>
      <c r="E11" s="379"/>
      <c r="F11" s="379"/>
      <c r="G11" s="380"/>
      <c r="Q11">
        <f t="shared" si="0"/>
        <v>0</v>
      </c>
    </row>
    <row r="12" spans="2:17" ht="48" thickBot="1" x14ac:dyDescent="0.3">
      <c r="B12" s="389"/>
      <c r="C12" s="335" t="s">
        <v>19</v>
      </c>
      <c r="D12" s="378"/>
      <c r="E12" s="379"/>
      <c r="F12" s="379"/>
      <c r="G12" s="380"/>
      <c r="Q12">
        <f>ISTEXT(D12)*1</f>
        <v>0</v>
      </c>
    </row>
    <row r="13" spans="2:17" ht="42" customHeight="1" thickBot="1" x14ac:dyDescent="0.3">
      <c r="B13" s="353" t="s">
        <v>832</v>
      </c>
      <c r="C13" s="354"/>
      <c r="D13" s="354"/>
      <c r="E13" s="354"/>
      <c r="F13" s="354"/>
      <c r="G13" s="355"/>
    </row>
    <row r="14" spans="2:17" ht="15.75" customHeight="1" x14ac:dyDescent="0.25">
      <c r="B14" s="864"/>
      <c r="C14" s="865"/>
      <c r="D14" s="865"/>
      <c r="E14" s="865"/>
      <c r="F14" s="865"/>
      <c r="G14" s="866"/>
      <c r="Q14">
        <f>ISTEXT(B14)*1</f>
        <v>0</v>
      </c>
    </row>
    <row r="15" spans="2:17" ht="44.25" customHeight="1" x14ac:dyDescent="0.25">
      <c r="B15" s="867"/>
      <c r="C15" s="868"/>
      <c r="D15" s="868"/>
      <c r="E15" s="868"/>
      <c r="F15" s="868"/>
      <c r="G15" s="869"/>
    </row>
    <row r="16" spans="2:17" ht="44.25" customHeight="1" x14ac:dyDescent="0.25">
      <c r="B16" s="867"/>
      <c r="C16" s="868"/>
      <c r="D16" s="868"/>
      <c r="E16" s="868"/>
      <c r="F16" s="868"/>
      <c r="G16" s="869"/>
    </row>
    <row r="17" spans="2:17" ht="44.25" customHeight="1" thickBot="1" x14ac:dyDescent="0.3">
      <c r="B17" s="870"/>
      <c r="C17" s="871"/>
      <c r="D17" s="871"/>
      <c r="E17" s="871"/>
      <c r="F17" s="871"/>
      <c r="G17" s="872"/>
    </row>
    <row r="18" spans="2:17" ht="44.25" customHeight="1" thickBot="1" x14ac:dyDescent="0.3">
      <c r="B18" s="384" t="s">
        <v>20</v>
      </c>
      <c r="C18" s="385"/>
      <c r="D18" s="385"/>
      <c r="E18" s="385"/>
      <c r="F18" s="385"/>
      <c r="G18" s="386"/>
    </row>
    <row r="19" spans="2:17" ht="110.25" customHeight="1" thickBot="1" x14ac:dyDescent="0.3">
      <c r="B19" s="378"/>
      <c r="C19" s="379"/>
      <c r="D19" s="379"/>
      <c r="E19" s="379"/>
      <c r="F19" s="379"/>
      <c r="G19" s="380"/>
      <c r="Q19">
        <f>ISTEXT(B19)*1</f>
        <v>0</v>
      </c>
    </row>
    <row r="20" spans="2:17" ht="99" customHeight="1" x14ac:dyDescent="0.25">
      <c r="Q20">
        <f>SUM(Q5:Q19)</f>
        <v>0</v>
      </c>
    </row>
  </sheetData>
  <mergeCells count="17">
    <mergeCell ref="B19:G19"/>
    <mergeCell ref="B13:G13"/>
    <mergeCell ref="B14:G17"/>
    <mergeCell ref="B18:G18"/>
    <mergeCell ref="B9:B10"/>
    <mergeCell ref="D9:G9"/>
    <mergeCell ref="D10:G10"/>
    <mergeCell ref="B11:B12"/>
    <mergeCell ref="D11:G11"/>
    <mergeCell ref="D12:G12"/>
    <mergeCell ref="B3:G3"/>
    <mergeCell ref="B4:G4"/>
    <mergeCell ref="B5:G5"/>
    <mergeCell ref="B6:G6"/>
    <mergeCell ref="B7:B8"/>
    <mergeCell ref="D7:G7"/>
    <mergeCell ref="D8:G8"/>
  </mergeCells>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9">
    <pageSetUpPr fitToPage="1"/>
  </sheetPr>
  <dimension ref="B2:P28"/>
  <sheetViews>
    <sheetView showGridLines="0" showRowColHeaders="0" workbookViewId="0">
      <selection activeCell="B19" sqref="B19:M19"/>
    </sheetView>
  </sheetViews>
  <sheetFormatPr defaultRowHeight="15" x14ac:dyDescent="0.25"/>
  <cols>
    <col min="2" max="2" width="12.7109375" customWidth="1"/>
    <col min="5" max="5" width="3.42578125" customWidth="1"/>
    <col min="7" max="7" width="2.7109375" customWidth="1"/>
    <col min="8" max="8" width="6.28515625" customWidth="1"/>
    <col min="9" max="9" width="14" customWidth="1"/>
    <col min="10" max="10" width="4.42578125" customWidth="1"/>
    <col min="11" max="11" width="1" customWidth="1"/>
    <col min="12" max="12" width="11.5703125" customWidth="1"/>
    <col min="13" max="13" width="5.5703125" customWidth="1"/>
    <col min="15" max="21" width="0" hidden="1" customWidth="1"/>
  </cols>
  <sheetData>
    <row r="2" spans="2:15" ht="15.75" thickBot="1" x14ac:dyDescent="0.3">
      <c r="L2" t="s">
        <v>21</v>
      </c>
      <c r="M2" s="74">
        <f>IF(O28&gt;0,IF((O28=14)*(P18=4),2,1),0)</f>
        <v>0</v>
      </c>
    </row>
    <row r="3" spans="2:15" ht="21.75" customHeight="1" thickBot="1" x14ac:dyDescent="0.3">
      <c r="B3" s="353" t="s">
        <v>25</v>
      </c>
      <c r="C3" s="354"/>
      <c r="D3" s="354"/>
      <c r="E3" s="354"/>
      <c r="F3" s="354"/>
      <c r="G3" s="354"/>
      <c r="H3" s="354"/>
      <c r="I3" s="354"/>
      <c r="J3" s="354"/>
      <c r="K3" s="354"/>
      <c r="L3" s="354"/>
      <c r="M3" s="355"/>
    </row>
    <row r="4" spans="2:15" ht="55.5" customHeight="1" thickBot="1" x14ac:dyDescent="0.3">
      <c r="B4" s="390"/>
      <c r="C4" s="391"/>
      <c r="D4" s="391"/>
      <c r="E4" s="391"/>
      <c r="F4" s="391"/>
      <c r="G4" s="391"/>
      <c r="H4" s="391"/>
      <c r="I4" s="391"/>
      <c r="J4" s="391"/>
      <c r="K4" s="391"/>
      <c r="L4" s="391"/>
      <c r="M4" s="392"/>
      <c r="O4">
        <f>ISTEXT(B4)*1</f>
        <v>0</v>
      </c>
    </row>
    <row r="5" spans="2:15" ht="21.75" thickBot="1" x14ac:dyDescent="0.3">
      <c r="B5" s="353" t="s">
        <v>26</v>
      </c>
      <c r="C5" s="354"/>
      <c r="D5" s="354"/>
      <c r="E5" s="354"/>
      <c r="F5" s="354"/>
      <c r="G5" s="354"/>
      <c r="H5" s="354"/>
      <c r="I5" s="354"/>
      <c r="J5" s="354"/>
      <c r="K5" s="354"/>
      <c r="L5" s="354"/>
      <c r="M5" s="355"/>
    </row>
    <row r="6" spans="2:15" ht="30" customHeight="1" thickBot="1" x14ac:dyDescent="0.3">
      <c r="B6" s="359" t="s">
        <v>27</v>
      </c>
      <c r="C6" s="357"/>
      <c r="D6" s="358"/>
      <c r="E6" s="378"/>
      <c r="F6" s="379"/>
      <c r="G6" s="379"/>
      <c r="H6" s="379"/>
      <c r="I6" s="379"/>
      <c r="J6" s="379"/>
      <c r="K6" s="379"/>
      <c r="L6" s="379"/>
      <c r="M6" s="380"/>
      <c r="O6">
        <f>ISTEXT(E6)*1</f>
        <v>0</v>
      </c>
    </row>
    <row r="7" spans="2:15" ht="30" customHeight="1" thickBot="1" x14ac:dyDescent="0.3">
      <c r="B7" s="359" t="s">
        <v>28</v>
      </c>
      <c r="C7" s="357"/>
      <c r="D7" s="358"/>
      <c r="E7" s="378"/>
      <c r="F7" s="379"/>
      <c r="G7" s="379"/>
      <c r="H7" s="379"/>
      <c r="I7" s="379"/>
      <c r="J7" s="379"/>
      <c r="K7" s="379"/>
      <c r="L7" s="379"/>
      <c r="M7" s="380"/>
      <c r="O7">
        <f t="shared" ref="O7:O12" si="0">ISTEXT(E7)*1</f>
        <v>0</v>
      </c>
    </row>
    <row r="8" spans="2:15" ht="15" customHeight="1" x14ac:dyDescent="0.25">
      <c r="B8" s="995" t="s">
        <v>29</v>
      </c>
      <c r="C8" s="996"/>
      <c r="D8" s="997"/>
      <c r="E8" s="393"/>
      <c r="F8" s="394"/>
      <c r="G8" s="394"/>
      <c r="H8" s="394"/>
      <c r="I8" s="394"/>
      <c r="J8" s="394"/>
      <c r="K8" s="394"/>
      <c r="L8" s="394"/>
      <c r="M8" s="395"/>
      <c r="O8">
        <f t="shared" si="0"/>
        <v>0</v>
      </c>
    </row>
    <row r="9" spans="2:15" ht="15.75" thickBot="1" x14ac:dyDescent="0.3">
      <c r="B9" s="998" t="s">
        <v>30</v>
      </c>
      <c r="C9" s="999"/>
      <c r="D9" s="1000"/>
      <c r="E9" s="396"/>
      <c r="F9" s="397"/>
      <c r="G9" s="397"/>
      <c r="H9" s="397"/>
      <c r="I9" s="397"/>
      <c r="J9" s="397"/>
      <c r="K9" s="397"/>
      <c r="L9" s="397"/>
      <c r="M9" s="398"/>
    </row>
    <row r="10" spans="2:15" ht="15" customHeight="1" x14ac:dyDescent="0.25">
      <c r="B10" s="995" t="s">
        <v>31</v>
      </c>
      <c r="C10" s="996"/>
      <c r="D10" s="997"/>
      <c r="E10" s="393"/>
      <c r="F10" s="394"/>
      <c r="G10" s="394"/>
      <c r="H10" s="394"/>
      <c r="I10" s="394"/>
      <c r="J10" s="394"/>
      <c r="K10" s="394"/>
      <c r="L10" s="394"/>
      <c r="M10" s="395"/>
    </row>
    <row r="11" spans="2:15" ht="15.75" thickBot="1" x14ac:dyDescent="0.3">
      <c r="B11" s="998" t="s">
        <v>32</v>
      </c>
      <c r="C11" s="999"/>
      <c r="D11" s="1000"/>
      <c r="E11" s="396"/>
      <c r="F11" s="397"/>
      <c r="G11" s="397"/>
      <c r="H11" s="397"/>
      <c r="I11" s="397"/>
      <c r="J11" s="397"/>
      <c r="K11" s="397"/>
      <c r="L11" s="397"/>
      <c r="M11" s="398"/>
      <c r="O11">
        <f>ISTEXT(E10)*1</f>
        <v>0</v>
      </c>
    </row>
    <row r="12" spans="2:15" ht="30" customHeight="1" thickBot="1" x14ac:dyDescent="0.3">
      <c r="B12" s="359" t="s">
        <v>33</v>
      </c>
      <c r="C12" s="357"/>
      <c r="D12" s="358"/>
      <c r="E12" s="378"/>
      <c r="F12" s="379"/>
      <c r="G12" s="379"/>
      <c r="H12" s="379"/>
      <c r="I12" s="379"/>
      <c r="J12" s="379"/>
      <c r="K12" s="379"/>
      <c r="L12" s="379"/>
      <c r="M12" s="380"/>
      <c r="O12">
        <f t="shared" si="0"/>
        <v>0</v>
      </c>
    </row>
    <row r="13" spans="2:15" ht="21.75" customHeight="1" thickBot="1" x14ac:dyDescent="0.3">
      <c r="B13" s="353" t="s">
        <v>34</v>
      </c>
      <c r="C13" s="354"/>
      <c r="D13" s="354"/>
      <c r="E13" s="354"/>
      <c r="F13" s="354"/>
      <c r="G13" s="354"/>
      <c r="H13" s="354"/>
      <c r="I13" s="354"/>
      <c r="J13" s="354"/>
      <c r="K13" s="354"/>
      <c r="L13" s="354"/>
      <c r="M13" s="355"/>
    </row>
    <row r="14" spans="2:15" ht="41.25" customHeight="1" thickBot="1" x14ac:dyDescent="0.3">
      <c r="B14" s="378"/>
      <c r="C14" s="379"/>
      <c r="D14" s="379"/>
      <c r="E14" s="379"/>
      <c r="F14" s="379"/>
      <c r="G14" s="379"/>
      <c r="H14" s="379"/>
      <c r="I14" s="379"/>
      <c r="J14" s="379"/>
      <c r="K14" s="379"/>
      <c r="L14" s="379"/>
      <c r="M14" s="380"/>
      <c r="O14">
        <f t="shared" ref="O14:O27" si="1">ISTEXT(B14)*1</f>
        <v>0</v>
      </c>
    </row>
    <row r="15" spans="2:15" ht="21.75" customHeight="1" thickBot="1" x14ac:dyDescent="0.3">
      <c r="B15" s="353" t="s">
        <v>35</v>
      </c>
      <c r="C15" s="354"/>
      <c r="D15" s="354"/>
      <c r="E15" s="354"/>
      <c r="F15" s="354"/>
      <c r="G15" s="354"/>
      <c r="H15" s="354"/>
      <c r="I15" s="354"/>
      <c r="J15" s="354"/>
      <c r="K15" s="354"/>
      <c r="L15" s="354"/>
      <c r="M15" s="355"/>
    </row>
    <row r="16" spans="2:15" ht="42.75" customHeight="1" thickBot="1" x14ac:dyDescent="0.3">
      <c r="B16" s="378"/>
      <c r="C16" s="379"/>
      <c r="D16" s="379"/>
      <c r="E16" s="379"/>
      <c r="F16" s="379"/>
      <c r="G16" s="379"/>
      <c r="H16" s="379"/>
      <c r="I16" s="379"/>
      <c r="J16" s="379"/>
      <c r="K16" s="379"/>
      <c r="L16" s="379"/>
      <c r="M16" s="380"/>
      <c r="O16">
        <f t="shared" si="1"/>
        <v>0</v>
      </c>
    </row>
    <row r="17" spans="2:16" ht="21.75" customHeight="1" thickBot="1" x14ac:dyDescent="0.3">
      <c r="B17" s="353" t="s">
        <v>869</v>
      </c>
      <c r="C17" s="354"/>
      <c r="D17" s="354"/>
      <c r="E17" s="354"/>
      <c r="F17" s="354"/>
      <c r="G17" s="354"/>
      <c r="H17" s="354"/>
      <c r="I17" s="354"/>
      <c r="J17" s="354"/>
      <c r="K17" s="354"/>
      <c r="L17" s="354"/>
      <c r="M17" s="355"/>
    </row>
    <row r="18" spans="2:16" ht="20.25" customHeight="1" thickBot="1" x14ac:dyDescent="0.3">
      <c r="B18" s="327" t="s">
        <v>36</v>
      </c>
      <c r="C18" s="873"/>
      <c r="D18" s="874"/>
      <c r="E18" s="875"/>
      <c r="F18" s="901" t="s">
        <v>37</v>
      </c>
      <c r="G18" s="902"/>
      <c r="H18" s="74">
        <f>'2b'!F2</f>
        <v>0</v>
      </c>
      <c r="I18" s="335" t="s">
        <v>38</v>
      </c>
      <c r="J18" s="399"/>
      <c r="K18" s="401"/>
      <c r="L18" s="335" t="s">
        <v>45</v>
      </c>
      <c r="M18" s="6"/>
      <c r="P18" s="74">
        <f>C18+H18</f>
        <v>0</v>
      </c>
    </row>
    <row r="19" spans="2:16" ht="21.75" customHeight="1" thickBot="1" x14ac:dyDescent="0.3">
      <c r="B19" s="353" t="s">
        <v>39</v>
      </c>
      <c r="C19" s="354"/>
      <c r="D19" s="354"/>
      <c r="E19" s="354"/>
      <c r="F19" s="354"/>
      <c r="G19" s="354"/>
      <c r="H19" s="354"/>
      <c r="I19" s="354"/>
      <c r="J19" s="354"/>
      <c r="K19" s="354"/>
      <c r="L19" s="354"/>
      <c r="M19" s="355"/>
    </row>
    <row r="20" spans="2:16" ht="21.75" thickBot="1" x14ac:dyDescent="0.3">
      <c r="B20" s="353" t="s">
        <v>40</v>
      </c>
      <c r="C20" s="354"/>
      <c r="D20" s="399"/>
      <c r="E20" s="400"/>
      <c r="F20" s="400"/>
      <c r="G20" s="400"/>
      <c r="H20" s="401"/>
      <c r="I20" s="353" t="s">
        <v>41</v>
      </c>
      <c r="J20" s="354"/>
      <c r="K20" s="399"/>
      <c r="L20" s="400"/>
      <c r="M20" s="401"/>
      <c r="O20">
        <f>ISTEXT(K20)*ISNUMBER(D20)</f>
        <v>0</v>
      </c>
    </row>
    <row r="21" spans="2:16" ht="21.75" customHeight="1" thickBot="1" x14ac:dyDescent="0.3">
      <c r="B21" s="353" t="s">
        <v>833</v>
      </c>
      <c r="C21" s="354"/>
      <c r="D21" s="354"/>
      <c r="E21" s="354"/>
      <c r="F21" s="354"/>
      <c r="G21" s="354"/>
      <c r="H21" s="354"/>
      <c r="I21" s="354"/>
      <c r="J21" s="354"/>
      <c r="K21" s="354"/>
      <c r="L21" s="354"/>
      <c r="M21" s="355"/>
    </row>
    <row r="22" spans="2:16" ht="21.75" thickBot="1" x14ac:dyDescent="0.3">
      <c r="B22" s="353" t="s">
        <v>834</v>
      </c>
      <c r="C22" s="354"/>
      <c r="D22" s="354"/>
      <c r="E22" s="354"/>
      <c r="F22" s="354"/>
      <c r="G22" s="399"/>
      <c r="H22" s="400"/>
      <c r="I22" s="400"/>
      <c r="J22" s="400"/>
      <c r="K22" s="400"/>
      <c r="L22" s="400"/>
      <c r="M22" s="401"/>
      <c r="O22">
        <f>ISTEXT(G22)*1</f>
        <v>0</v>
      </c>
    </row>
    <row r="23" spans="2:16" ht="16.5" customHeight="1" thickBot="1" x14ac:dyDescent="0.3">
      <c r="B23" s="353" t="s">
        <v>42</v>
      </c>
      <c r="C23" s="354"/>
      <c r="D23" s="354"/>
      <c r="E23" s="354"/>
      <c r="F23" s="354"/>
      <c r="G23" s="399"/>
      <c r="H23" s="400"/>
      <c r="I23" s="400"/>
      <c r="J23" s="400"/>
      <c r="K23" s="400"/>
      <c r="L23" s="400"/>
      <c r="M23" s="401"/>
      <c r="O23">
        <f t="shared" ref="O23:O25" si="2">ISTEXT(G23)*1</f>
        <v>0</v>
      </c>
    </row>
    <row r="24" spans="2:16" ht="16.5" customHeight="1" thickBot="1" x14ac:dyDescent="0.3">
      <c r="B24" s="353" t="s">
        <v>43</v>
      </c>
      <c r="C24" s="354"/>
      <c r="D24" s="354"/>
      <c r="E24" s="354"/>
      <c r="F24" s="354"/>
      <c r="G24" s="399"/>
      <c r="H24" s="400"/>
      <c r="I24" s="400"/>
      <c r="J24" s="400"/>
      <c r="K24" s="400"/>
      <c r="L24" s="400"/>
      <c r="M24" s="401"/>
      <c r="O24">
        <f t="shared" si="2"/>
        <v>0</v>
      </c>
    </row>
    <row r="25" spans="2:16" ht="21.75" thickBot="1" x14ac:dyDescent="0.3">
      <c r="B25" s="353" t="s">
        <v>835</v>
      </c>
      <c r="C25" s="354"/>
      <c r="D25" s="354"/>
      <c r="E25" s="354"/>
      <c r="F25" s="354"/>
      <c r="G25" s="399"/>
      <c r="H25" s="400"/>
      <c r="I25" s="400"/>
      <c r="J25" s="400"/>
      <c r="K25" s="400"/>
      <c r="L25" s="400"/>
      <c r="M25" s="401"/>
      <c r="O25">
        <f t="shared" si="2"/>
        <v>0</v>
      </c>
    </row>
    <row r="26" spans="2:16" ht="21.75" customHeight="1" thickBot="1" x14ac:dyDescent="0.3">
      <c r="B26" s="384" t="s">
        <v>44</v>
      </c>
      <c r="C26" s="385"/>
      <c r="D26" s="385"/>
      <c r="E26" s="385"/>
      <c r="F26" s="385"/>
      <c r="G26" s="385"/>
      <c r="H26" s="385"/>
      <c r="I26" s="385"/>
      <c r="J26" s="385"/>
      <c r="K26" s="385"/>
      <c r="L26" s="385"/>
      <c r="M26" s="386"/>
    </row>
    <row r="27" spans="2:16" ht="76.5" customHeight="1" thickBot="1" x14ac:dyDescent="0.3">
      <c r="B27" s="399"/>
      <c r="C27" s="400"/>
      <c r="D27" s="400"/>
      <c r="E27" s="400"/>
      <c r="F27" s="400"/>
      <c r="G27" s="400"/>
      <c r="H27" s="400"/>
      <c r="I27" s="400"/>
      <c r="J27" s="400"/>
      <c r="K27" s="400"/>
      <c r="L27" s="400"/>
      <c r="M27" s="401"/>
      <c r="O27">
        <f t="shared" si="1"/>
        <v>0</v>
      </c>
    </row>
    <row r="28" spans="2:16" x14ac:dyDescent="0.25">
      <c r="O28">
        <f>SUM(O4:O27)</f>
        <v>0</v>
      </c>
    </row>
  </sheetData>
  <mergeCells count="39">
    <mergeCell ref="B25:F25"/>
    <mergeCell ref="G25:M25"/>
    <mergeCell ref="B26:M26"/>
    <mergeCell ref="B27:M27"/>
    <mergeCell ref="B21:M21"/>
    <mergeCell ref="B22:F22"/>
    <mergeCell ref="G22:M22"/>
    <mergeCell ref="B23:F23"/>
    <mergeCell ref="G23:M23"/>
    <mergeCell ref="B24:F24"/>
    <mergeCell ref="G24:M24"/>
    <mergeCell ref="B20:C20"/>
    <mergeCell ref="D20:H20"/>
    <mergeCell ref="I20:J20"/>
    <mergeCell ref="K20:M20"/>
    <mergeCell ref="B12:D12"/>
    <mergeCell ref="E12:M12"/>
    <mergeCell ref="B13:M13"/>
    <mergeCell ref="B14:M14"/>
    <mergeCell ref="B15:M15"/>
    <mergeCell ref="B16:M16"/>
    <mergeCell ref="B17:M17"/>
    <mergeCell ref="C18:E18"/>
    <mergeCell ref="F18:G18"/>
    <mergeCell ref="J18:K18"/>
    <mergeCell ref="B19:M19"/>
    <mergeCell ref="B8:D8"/>
    <mergeCell ref="B9:D9"/>
    <mergeCell ref="E8:M9"/>
    <mergeCell ref="B10:D10"/>
    <mergeCell ref="B11:D11"/>
    <mergeCell ref="E10:M11"/>
    <mergeCell ref="B7:D7"/>
    <mergeCell ref="E7:M7"/>
    <mergeCell ref="B3:M3"/>
    <mergeCell ref="B4:M4"/>
    <mergeCell ref="B5:M5"/>
    <mergeCell ref="B6:D6"/>
    <mergeCell ref="E6:M6"/>
  </mergeCells>
  <conditionalFormatting sqref="M2">
    <cfRule type="colorScale" priority="3">
      <colorScale>
        <cfvo type="num" val="0"/>
        <cfvo type="percentile" val="1"/>
        <cfvo type="num" val="2"/>
        <color rgb="FFF8696B"/>
        <color rgb="FFFFEB84"/>
        <color rgb="FF63BE7B"/>
      </colorScale>
    </cfRule>
  </conditionalFormatting>
  <conditionalFormatting sqref="C18">
    <cfRule type="colorScale" priority="2">
      <colorScale>
        <cfvo type="num" val="0"/>
        <cfvo type="percentile" val="1"/>
        <cfvo type="num" val="2"/>
        <color rgb="FFF8696B"/>
        <color rgb="FFFFEB84"/>
        <color rgb="FF63BE7B"/>
      </colorScale>
    </cfRule>
  </conditionalFormatting>
  <pageMargins left="0.7" right="0.7" top="0.75" bottom="0.75" header="0.3" footer="0.3"/>
  <pageSetup paperSize="9" scale="98"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0">
    <pageSetUpPr fitToPage="1"/>
  </sheetPr>
  <dimension ref="B2:M24"/>
  <sheetViews>
    <sheetView showGridLines="0" workbookViewId="0">
      <selection activeCell="N12" sqref="N12"/>
    </sheetView>
  </sheetViews>
  <sheetFormatPr defaultRowHeight="15" x14ac:dyDescent="0.25"/>
  <cols>
    <col min="2" max="2" width="90.28515625" customWidth="1"/>
    <col min="3" max="3" width="2.42578125" customWidth="1"/>
    <col min="4" max="12" width="2.42578125" hidden="1" customWidth="1"/>
    <col min="13" max="13" width="9.140625" hidden="1" customWidth="1"/>
  </cols>
  <sheetData>
    <row r="2" spans="2:5" ht="15.75" thickBot="1" x14ac:dyDescent="0.3">
      <c r="B2" s="15" t="s">
        <v>21</v>
      </c>
      <c r="C2" s="74">
        <f>IF(E24&gt;0,IF((E24&gt;7),2,1),0)</f>
        <v>0</v>
      </c>
    </row>
    <row r="3" spans="2:5" ht="15.75" customHeight="1" thickBot="1" x14ac:dyDescent="0.3">
      <c r="B3" s="994" t="s">
        <v>46</v>
      </c>
    </row>
    <row r="4" spans="2:5" ht="73.5" customHeight="1" thickBot="1" x14ac:dyDescent="0.3">
      <c r="B4" s="10" t="s">
        <v>792</v>
      </c>
    </row>
    <row r="5" spans="2:5" ht="38.25" customHeight="1" thickBot="1" x14ac:dyDescent="0.3">
      <c r="B5" s="993" t="s">
        <v>836</v>
      </c>
    </row>
    <row r="6" spans="2:5" ht="59.25" customHeight="1" thickBot="1" x14ac:dyDescent="0.3">
      <c r="B6" s="10"/>
      <c r="E6">
        <f>ISTEXT(B6)*1</f>
        <v>0</v>
      </c>
    </row>
    <row r="7" spans="2:5" ht="33" customHeight="1" thickBot="1" x14ac:dyDescent="0.3">
      <c r="B7" s="993" t="s">
        <v>47</v>
      </c>
    </row>
    <row r="8" spans="2:5" ht="47.25" customHeight="1" thickBot="1" x14ac:dyDescent="0.3">
      <c r="B8" s="10"/>
      <c r="E8">
        <f t="shared" ref="E8:E22" si="0">ISTEXT(B8)*1</f>
        <v>0</v>
      </c>
    </row>
    <row r="9" spans="2:5" ht="18" customHeight="1" thickBot="1" x14ac:dyDescent="0.3">
      <c r="B9" s="993" t="s">
        <v>49</v>
      </c>
    </row>
    <row r="10" spans="2:5" ht="42.75" customHeight="1" thickBot="1" x14ac:dyDescent="0.3">
      <c r="B10" s="10"/>
      <c r="E10">
        <f t="shared" si="0"/>
        <v>0</v>
      </c>
    </row>
    <row r="11" spans="2:5" ht="21" customHeight="1" thickBot="1" x14ac:dyDescent="0.3">
      <c r="B11" s="993" t="s">
        <v>49</v>
      </c>
    </row>
    <row r="12" spans="2:5" ht="48" customHeight="1" thickBot="1" x14ac:dyDescent="0.3">
      <c r="B12" s="10"/>
      <c r="E12">
        <f t="shared" si="0"/>
        <v>0</v>
      </c>
    </row>
    <row r="13" spans="2:5" ht="21" customHeight="1" thickBot="1" x14ac:dyDescent="0.3">
      <c r="B13" s="993" t="s">
        <v>49</v>
      </c>
    </row>
    <row r="14" spans="2:5" ht="66" customHeight="1" thickBot="1" x14ac:dyDescent="0.3">
      <c r="B14" s="10"/>
      <c r="E14">
        <f t="shared" si="0"/>
        <v>0</v>
      </c>
    </row>
    <row r="15" spans="2:5" ht="21.75" customHeight="1" thickBot="1" x14ac:dyDescent="0.3">
      <c r="B15" s="993" t="s">
        <v>49</v>
      </c>
    </row>
    <row r="16" spans="2:5" ht="50.25" customHeight="1" thickBot="1" x14ac:dyDescent="0.3">
      <c r="B16" s="10"/>
      <c r="E16">
        <f t="shared" si="0"/>
        <v>0</v>
      </c>
    </row>
    <row r="17" spans="2:5" ht="24" customHeight="1" thickBot="1" x14ac:dyDescent="0.3">
      <c r="B17" s="993" t="s">
        <v>49</v>
      </c>
    </row>
    <row r="18" spans="2:5" ht="64.5" customHeight="1" thickBot="1" x14ac:dyDescent="0.3">
      <c r="B18" s="10"/>
      <c r="E18">
        <f t="shared" si="0"/>
        <v>0</v>
      </c>
    </row>
    <row r="19" spans="2:5" ht="21" customHeight="1" thickBot="1" x14ac:dyDescent="0.3">
      <c r="B19" s="993" t="s">
        <v>837</v>
      </c>
    </row>
    <row r="20" spans="2:5" ht="59.25" customHeight="1" thickBot="1" x14ac:dyDescent="0.3">
      <c r="B20" s="10"/>
      <c r="E20">
        <f t="shared" si="0"/>
        <v>0</v>
      </c>
    </row>
    <row r="21" spans="2:5" ht="26.25" customHeight="1" thickBot="1" x14ac:dyDescent="0.3">
      <c r="B21" s="993" t="s">
        <v>837</v>
      </c>
    </row>
    <row r="22" spans="2:5" ht="53.25" customHeight="1" thickBot="1" x14ac:dyDescent="0.3">
      <c r="B22" s="10"/>
      <c r="E22">
        <f t="shared" si="0"/>
        <v>0</v>
      </c>
    </row>
    <row r="24" spans="2:5" x14ac:dyDescent="0.25">
      <c r="E24">
        <f>SUM(E4:E22)</f>
        <v>0</v>
      </c>
    </row>
  </sheetData>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1">
    <pageSetUpPr fitToPage="1"/>
  </sheetPr>
  <dimension ref="B2:O13"/>
  <sheetViews>
    <sheetView workbookViewId="0">
      <selection activeCell="E24" sqref="E24"/>
    </sheetView>
  </sheetViews>
  <sheetFormatPr defaultRowHeight="15" x14ac:dyDescent="0.25"/>
  <cols>
    <col min="2" max="2" width="77.7109375" customWidth="1"/>
    <col min="3" max="6" width="6.42578125" customWidth="1"/>
    <col min="7" max="8" width="15.7109375" customWidth="1"/>
    <col min="9" max="12" width="15.7109375" hidden="1" customWidth="1"/>
    <col min="13" max="16" width="15.7109375" customWidth="1"/>
  </cols>
  <sheetData>
    <row r="2" spans="2:11" ht="15.75" thickBot="1" x14ac:dyDescent="0.3">
      <c r="E2" s="15" t="s">
        <v>21</v>
      </c>
      <c r="F2" s="74">
        <f>IF(K4&gt;0,IF((K4=1),2,1),0)</f>
        <v>0</v>
      </c>
    </row>
    <row r="3" spans="2:11" ht="21.75" thickBot="1" x14ac:dyDescent="0.3">
      <c r="B3" s="353" t="s">
        <v>46</v>
      </c>
      <c r="C3" s="354"/>
      <c r="D3" s="354"/>
      <c r="E3" s="354"/>
      <c r="F3" s="355"/>
    </row>
    <row r="4" spans="2:11" ht="54.75" customHeight="1" thickBot="1" x14ac:dyDescent="0.3">
      <c r="B4" s="405" t="s">
        <v>793</v>
      </c>
      <c r="C4" s="406"/>
      <c r="D4" s="406"/>
      <c r="E4" s="406"/>
      <c r="F4" s="407"/>
      <c r="K4">
        <f>IF(LEN(B4)&lt;&gt;181,1,0)</f>
        <v>0</v>
      </c>
    </row>
    <row r="5" spans="2:11" ht="23.25" customHeight="1" thickBot="1" x14ac:dyDescent="0.3">
      <c r="B5" s="993" t="s">
        <v>48</v>
      </c>
      <c r="C5" s="858">
        <v>4</v>
      </c>
      <c r="D5" s="858">
        <v>3</v>
      </c>
      <c r="E5" s="858">
        <v>2</v>
      </c>
      <c r="F5" s="858">
        <v>1</v>
      </c>
    </row>
    <row r="6" spans="2:11" ht="21.75" thickBot="1" x14ac:dyDescent="0.3">
      <c r="B6" s="9" t="s">
        <v>49</v>
      </c>
      <c r="C6" s="11"/>
      <c r="D6" s="11"/>
      <c r="E6" s="11"/>
      <c r="F6" s="11"/>
    </row>
    <row r="7" spans="2:11" ht="21.75" thickBot="1" x14ac:dyDescent="0.3">
      <c r="B7" s="402"/>
      <c r="C7" s="403"/>
      <c r="D7" s="403"/>
      <c r="E7" s="403"/>
      <c r="F7" s="404"/>
    </row>
    <row r="8" spans="2:11" ht="42" customHeight="1" thickBot="1" x14ac:dyDescent="0.3">
      <c r="B8" s="353" t="s">
        <v>50</v>
      </c>
      <c r="C8" s="354"/>
      <c r="D8" s="354"/>
      <c r="E8" s="354"/>
      <c r="F8" s="355"/>
    </row>
    <row r="9" spans="2:11" ht="21.75" thickBot="1" x14ac:dyDescent="0.3">
      <c r="B9" s="402" t="s">
        <v>51</v>
      </c>
      <c r="C9" s="403"/>
      <c r="D9" s="403"/>
      <c r="E9" s="404"/>
      <c r="F9" s="3"/>
    </row>
    <row r="10" spans="2:11" ht="21.75" thickBot="1" x14ac:dyDescent="0.3">
      <c r="B10" s="402" t="s">
        <v>52</v>
      </c>
      <c r="C10" s="403"/>
      <c r="D10" s="403"/>
      <c r="E10" s="404"/>
      <c r="F10" s="3"/>
    </row>
    <row r="11" spans="2:11" ht="21.75" thickBot="1" x14ac:dyDescent="0.3">
      <c r="B11" s="402" t="s">
        <v>53</v>
      </c>
      <c r="C11" s="403"/>
      <c r="D11" s="403"/>
      <c r="E11" s="404"/>
      <c r="F11" s="3"/>
    </row>
    <row r="12" spans="2:11" ht="21.75" thickBot="1" x14ac:dyDescent="0.3">
      <c r="B12" s="402" t="s">
        <v>54</v>
      </c>
      <c r="C12" s="403"/>
      <c r="D12" s="403"/>
      <c r="E12" s="404"/>
      <c r="F12" s="3"/>
    </row>
    <row r="13" spans="2:11" ht="42" customHeight="1" thickBot="1" x14ac:dyDescent="0.3">
      <c r="B13" s="366" t="s">
        <v>55</v>
      </c>
      <c r="C13" s="367"/>
      <c r="D13" s="367"/>
      <c r="E13" s="367"/>
      <c r="F13" s="368"/>
    </row>
  </sheetData>
  <mergeCells count="9">
    <mergeCell ref="B11:E11"/>
    <mergeCell ref="B12:E12"/>
    <mergeCell ref="B13:F13"/>
    <mergeCell ref="B3:F3"/>
    <mergeCell ref="B4:F4"/>
    <mergeCell ref="B7:F7"/>
    <mergeCell ref="B8:F8"/>
    <mergeCell ref="B9:E9"/>
    <mergeCell ref="B10:E10"/>
  </mergeCells>
  <conditionalFormatting sqref="F2">
    <cfRule type="colorScale" priority="1">
      <colorScale>
        <cfvo type="num" val="0"/>
        <cfvo type="percentile" val="1"/>
        <cfvo type="num" val="2"/>
        <color rgb="FFF8696B"/>
        <color rgb="FFFFEB84"/>
        <color rgb="FF63BE7B"/>
      </colorScale>
    </cfRule>
  </conditionalFormatting>
  <pageMargins left="0.70866141732283472" right="0.70866141732283472" top="0.74803149606299213" bottom="0.74803149606299213" header="0.31496062992125984" footer="0.31496062992125984"/>
  <pageSetup paperSize="9" scale="8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2">
    <pageSetUpPr fitToPage="1"/>
  </sheetPr>
  <dimension ref="B2:P34"/>
  <sheetViews>
    <sheetView showGridLines="0" showRowColHeaders="0" topLeftCell="A16" workbookViewId="0">
      <selection activeCell="G31" sqref="G31"/>
    </sheetView>
  </sheetViews>
  <sheetFormatPr defaultRowHeight="15" x14ac:dyDescent="0.25"/>
  <cols>
    <col min="2" max="2" width="17.42578125" customWidth="1"/>
    <col min="3" max="3" width="66.7109375" customWidth="1"/>
    <col min="4" max="4" width="15.42578125" customWidth="1"/>
    <col min="5" max="7" width="8.140625" customWidth="1"/>
    <col min="8" max="16" width="8.140625" hidden="1" customWidth="1"/>
    <col min="17" max="17" width="8.140625" customWidth="1"/>
  </cols>
  <sheetData>
    <row r="2" spans="2:14" ht="15.75" thickBot="1" x14ac:dyDescent="0.3">
      <c r="C2" s="15" t="s">
        <v>21</v>
      </c>
      <c r="D2" s="74">
        <f>IF(N34&gt;0,IF((N33=6)*(N29&gt;=6)*(N33&gt;=6),2,1),0)</f>
        <v>0</v>
      </c>
    </row>
    <row r="3" spans="2:14" ht="57" customHeight="1" thickBot="1" x14ac:dyDescent="0.3">
      <c r="B3" s="414" t="s">
        <v>56</v>
      </c>
      <c r="C3" s="415"/>
      <c r="D3" s="272" t="s">
        <v>57</v>
      </c>
    </row>
    <row r="4" spans="2:14" ht="20.25" customHeight="1" thickBot="1" x14ac:dyDescent="0.3">
      <c r="B4" s="408" t="s">
        <v>11</v>
      </c>
      <c r="C4" s="416"/>
      <c r="D4" s="76" t="s">
        <v>838</v>
      </c>
      <c r="E4" s="74">
        <f>IF((N4=2)+(N5=2),2,IF((N4=1)+(N5=1),1,0))</f>
        <v>0</v>
      </c>
      <c r="N4" s="8">
        <f>'BS1'!D2</f>
        <v>0</v>
      </c>
    </row>
    <row r="5" spans="2:14" ht="20.25" customHeight="1" thickBot="1" x14ac:dyDescent="0.3">
      <c r="B5" s="410"/>
      <c r="C5" s="417"/>
      <c r="D5" s="76" t="s">
        <v>363</v>
      </c>
      <c r="E5" s="74"/>
      <c r="N5" s="8">
        <f>'OBS1'!D2</f>
        <v>0</v>
      </c>
    </row>
    <row r="6" spans="2:14" ht="20.25" customHeight="1" thickBot="1" x14ac:dyDescent="0.3">
      <c r="B6" s="408" t="s">
        <v>12</v>
      </c>
      <c r="C6" s="416"/>
      <c r="D6" s="76" t="s">
        <v>838</v>
      </c>
      <c r="E6" s="74">
        <f t="shared" ref="E6" si="0">IF((N6=2)+(N7=2),2,IF((N6=1)+(N7=1),1,0))</f>
        <v>0</v>
      </c>
      <c r="N6" s="8">
        <f>'BS2'!D4</f>
        <v>0</v>
      </c>
    </row>
    <row r="7" spans="2:14" ht="20.25" customHeight="1" thickBot="1" x14ac:dyDescent="0.3">
      <c r="B7" s="410"/>
      <c r="C7" s="417"/>
      <c r="D7" s="76" t="s">
        <v>363</v>
      </c>
      <c r="E7" s="74"/>
      <c r="N7" s="8">
        <f>'OBS2'!D4</f>
        <v>0</v>
      </c>
    </row>
    <row r="8" spans="2:14" ht="20.25" customHeight="1" thickBot="1" x14ac:dyDescent="0.3">
      <c r="B8" s="408" t="s">
        <v>13</v>
      </c>
      <c r="C8" s="416"/>
      <c r="D8" s="76" t="s">
        <v>838</v>
      </c>
      <c r="E8" s="74">
        <f t="shared" ref="E8" si="1">IF((N8=2)+(N9=2),2,IF((N8=1)+(N9=1),1,0))</f>
        <v>0</v>
      </c>
      <c r="N8" s="8">
        <f>'BS3'!D6</f>
        <v>0</v>
      </c>
    </row>
    <row r="9" spans="2:14" ht="20.25" customHeight="1" thickBot="1" x14ac:dyDescent="0.3">
      <c r="B9" s="410"/>
      <c r="C9" s="417"/>
      <c r="D9" s="76" t="s">
        <v>363</v>
      </c>
      <c r="E9" s="74"/>
      <c r="N9" s="8">
        <f>'OBS3'!D6</f>
        <v>0</v>
      </c>
    </row>
    <row r="10" spans="2:14" ht="20.25" customHeight="1" thickBot="1" x14ac:dyDescent="0.3">
      <c r="B10" s="408" t="s">
        <v>14</v>
      </c>
      <c r="C10" s="416"/>
      <c r="D10" s="76" t="s">
        <v>839</v>
      </c>
      <c r="E10" s="74">
        <f t="shared" ref="E10" si="2">IF((N10=2)+(N11=2),2,IF((N10=1)+(N11=1),1,0))</f>
        <v>0</v>
      </c>
      <c r="N10" s="8">
        <f>'BS4'!D8</f>
        <v>0</v>
      </c>
    </row>
    <row r="11" spans="2:14" ht="20.25" customHeight="1" thickBot="1" x14ac:dyDescent="0.3">
      <c r="B11" s="410"/>
      <c r="C11" s="417"/>
      <c r="D11" s="76" t="s">
        <v>363</v>
      </c>
      <c r="E11" s="74"/>
      <c r="N11" s="8">
        <f>'OBS4'!D8</f>
        <v>0</v>
      </c>
    </row>
    <row r="12" spans="2:14" ht="20.25" customHeight="1" thickBot="1" x14ac:dyDescent="0.3">
      <c r="B12" s="408" t="s">
        <v>15</v>
      </c>
      <c r="C12" s="416"/>
      <c r="D12" s="76" t="s">
        <v>838</v>
      </c>
      <c r="E12" s="74">
        <f t="shared" ref="E12" si="3">IF((N12=2)+(N13=2),2,IF((N12=1)+(N13=1),1,0))</f>
        <v>0</v>
      </c>
      <c r="N12" s="8">
        <f>'BS5'!D10</f>
        <v>0</v>
      </c>
    </row>
    <row r="13" spans="2:14" ht="20.25" customHeight="1" thickBot="1" x14ac:dyDescent="0.3">
      <c r="B13" s="410"/>
      <c r="C13" s="417"/>
      <c r="D13" s="76" t="s">
        <v>363</v>
      </c>
      <c r="N13" s="8">
        <f>'OBS5'!D10</f>
        <v>0</v>
      </c>
    </row>
    <row r="14" spans="2:14" ht="59.25" customHeight="1" thickBot="1" x14ac:dyDescent="0.3">
      <c r="B14" s="414" t="s">
        <v>841</v>
      </c>
      <c r="C14" s="418"/>
      <c r="D14" s="415"/>
      <c r="N14" s="1">
        <f>SUM(E4:E13)</f>
        <v>0</v>
      </c>
    </row>
    <row r="15" spans="2:14" ht="21.75" thickBot="1" x14ac:dyDescent="0.3">
      <c r="B15" s="408" t="str">
        <f>IF(ISTEXT(C4),C4,"Spørgsmål 1")</f>
        <v>Spørgsmål 1</v>
      </c>
      <c r="C15" s="13"/>
      <c r="D15" s="411"/>
    </row>
    <row r="16" spans="2:14" ht="21.75" thickBot="1" x14ac:dyDescent="0.3">
      <c r="B16" s="409"/>
      <c r="C16" s="13"/>
      <c r="D16" s="412"/>
      <c r="E16" s="74">
        <f>'spg1'!C2</f>
        <v>0</v>
      </c>
    </row>
    <row r="17" spans="2:14" ht="21.75" thickBot="1" x14ac:dyDescent="0.3">
      <c r="B17" s="410"/>
      <c r="C17" s="13"/>
      <c r="D17" s="413"/>
      <c r="E17" s="7"/>
    </row>
    <row r="18" spans="2:14" ht="21.75" thickBot="1" x14ac:dyDescent="0.3">
      <c r="B18" s="408" t="str">
        <f>IF(ISTEXT(C4),C4,"Spørgsmål 2")</f>
        <v>Spørgsmål 2</v>
      </c>
      <c r="C18" s="13"/>
      <c r="D18" s="421"/>
      <c r="E18" s="7"/>
    </row>
    <row r="19" spans="2:14" ht="21.75" thickBot="1" x14ac:dyDescent="0.3">
      <c r="B19" s="409"/>
      <c r="C19" s="13"/>
      <c r="D19" s="422"/>
      <c r="E19" s="74">
        <f>'spg2'!C2</f>
        <v>0</v>
      </c>
    </row>
    <row r="20" spans="2:14" ht="21.75" thickBot="1" x14ac:dyDescent="0.3">
      <c r="B20" s="410"/>
      <c r="C20" s="13"/>
      <c r="D20" s="423"/>
      <c r="E20" s="74"/>
    </row>
    <row r="21" spans="2:14" ht="21.75" thickBot="1" x14ac:dyDescent="0.3">
      <c r="B21" s="408" t="str">
        <f>IF(ISTEXT(C5),C5,"Spørgsmål 3")</f>
        <v>Spørgsmål 3</v>
      </c>
      <c r="C21" s="13"/>
      <c r="D21" s="421"/>
      <c r="E21" s="7"/>
    </row>
    <row r="22" spans="2:14" ht="21.75" thickBot="1" x14ac:dyDescent="0.3">
      <c r="B22" s="409"/>
      <c r="C22" s="13"/>
      <c r="D22" s="422"/>
      <c r="E22" s="74">
        <f>'spg3'!C2</f>
        <v>0</v>
      </c>
    </row>
    <row r="23" spans="2:14" ht="21.75" thickBot="1" x14ac:dyDescent="0.3">
      <c r="B23" s="410"/>
      <c r="C23" s="13"/>
      <c r="D23" s="423"/>
      <c r="E23" s="7"/>
    </row>
    <row r="24" spans="2:14" ht="21.75" thickBot="1" x14ac:dyDescent="0.3">
      <c r="B24" s="408" t="str">
        <f>IF(ISTEXT(C6),C6,"Spørgsmål4")</f>
        <v>Spørgsmål4</v>
      </c>
      <c r="C24" s="13"/>
      <c r="D24" s="421"/>
      <c r="E24" s="7"/>
    </row>
    <row r="25" spans="2:14" ht="21.75" thickBot="1" x14ac:dyDescent="0.3">
      <c r="B25" s="409"/>
      <c r="C25" s="13"/>
      <c r="D25" s="422"/>
      <c r="E25" s="74">
        <f>'spg4'!C2</f>
        <v>0</v>
      </c>
    </row>
    <row r="26" spans="2:14" ht="21.75" thickBot="1" x14ac:dyDescent="0.3">
      <c r="B26" s="410"/>
      <c r="C26" s="13"/>
      <c r="D26" s="423"/>
      <c r="E26" s="7"/>
    </row>
    <row r="27" spans="2:14" ht="21.75" thickBot="1" x14ac:dyDescent="0.3">
      <c r="B27" s="408" t="str">
        <f>IF(ISTEXT(C7),C7,"Spørgsmål5")</f>
        <v>Spørgsmål5</v>
      </c>
      <c r="C27" s="13"/>
      <c r="D27" s="421"/>
      <c r="E27" s="7"/>
    </row>
    <row r="28" spans="2:14" ht="21.75" thickBot="1" x14ac:dyDescent="0.3">
      <c r="B28" s="409"/>
      <c r="C28" s="13"/>
      <c r="D28" s="422"/>
      <c r="E28" s="74">
        <f>'spg5'!C2</f>
        <v>0</v>
      </c>
    </row>
    <row r="29" spans="2:14" ht="21.75" thickBot="1" x14ac:dyDescent="0.3">
      <c r="B29" s="410"/>
      <c r="C29" s="13"/>
      <c r="D29" s="423"/>
      <c r="E29" s="7"/>
      <c r="N29" s="8">
        <f>SUM(E16:E28)</f>
        <v>0</v>
      </c>
    </row>
    <row r="30" spans="2:14" ht="37.5" customHeight="1" thickBot="1" x14ac:dyDescent="0.3">
      <c r="B30" s="414" t="s">
        <v>840</v>
      </c>
      <c r="C30" s="418"/>
      <c r="D30" s="415"/>
    </row>
    <row r="31" spans="2:14" ht="90.75" customHeight="1" thickBot="1" x14ac:dyDescent="0.3">
      <c r="B31" s="424" t="s">
        <v>90</v>
      </c>
      <c r="C31" s="425"/>
      <c r="D31" s="426"/>
      <c r="N31" s="7">
        <f>IF(LEN(C31)&gt;0,2,0)</f>
        <v>0</v>
      </c>
    </row>
    <row r="32" spans="2:14" ht="28.5" customHeight="1" thickBot="1" x14ac:dyDescent="0.3">
      <c r="B32" s="419" t="s">
        <v>942</v>
      </c>
      <c r="C32" s="420"/>
      <c r="D32" s="273"/>
      <c r="E32" s="74">
        <f>Produktide!C2</f>
        <v>0</v>
      </c>
    </row>
    <row r="33" spans="2:14" ht="28.5" customHeight="1" thickBot="1" x14ac:dyDescent="0.3">
      <c r="B33" s="419" t="s">
        <v>842</v>
      </c>
      <c r="C33" s="420"/>
      <c r="D33" s="273"/>
      <c r="E33" s="74">
        <f>Nytteværdi!C2</f>
        <v>0</v>
      </c>
      <c r="N33">
        <f>SUM(E31:E33)</f>
        <v>0</v>
      </c>
    </row>
    <row r="34" spans="2:14" x14ac:dyDescent="0.25">
      <c r="N34" s="8">
        <f>N33+N29+N14</f>
        <v>0</v>
      </c>
    </row>
  </sheetData>
  <mergeCells count="26">
    <mergeCell ref="B33:C33"/>
    <mergeCell ref="B18:B20"/>
    <mergeCell ref="D18:D20"/>
    <mergeCell ref="B21:B23"/>
    <mergeCell ref="D21:D23"/>
    <mergeCell ref="B24:B26"/>
    <mergeCell ref="D24:D26"/>
    <mergeCell ref="B32:C32"/>
    <mergeCell ref="B27:B29"/>
    <mergeCell ref="D27:D29"/>
    <mergeCell ref="B30:D30"/>
    <mergeCell ref="B31:D31"/>
    <mergeCell ref="B15:B17"/>
    <mergeCell ref="D15:D17"/>
    <mergeCell ref="B3:C3"/>
    <mergeCell ref="B4:B5"/>
    <mergeCell ref="C4:C5"/>
    <mergeCell ref="B6:B7"/>
    <mergeCell ref="C6:C7"/>
    <mergeCell ref="B8:B9"/>
    <mergeCell ref="C8:C9"/>
    <mergeCell ref="B10:B11"/>
    <mergeCell ref="C10:C11"/>
    <mergeCell ref="B12:B13"/>
    <mergeCell ref="C12:C13"/>
    <mergeCell ref="B14:D14"/>
  </mergeCells>
  <conditionalFormatting sqref="E13">
    <cfRule type="colorScale" priority="14">
      <colorScale>
        <cfvo type="num" val="0"/>
        <cfvo type="percentile" val="1"/>
        <cfvo type="num" val="2"/>
        <color rgb="FFF8696B"/>
        <color rgb="FFFFEB84"/>
        <color rgb="FF63BE7B"/>
      </colorScale>
    </cfRule>
  </conditionalFormatting>
  <conditionalFormatting sqref="D2">
    <cfRule type="colorScale" priority="12">
      <colorScale>
        <cfvo type="num" val="0"/>
        <cfvo type="percentile" val="1"/>
        <cfvo type="num" val="2"/>
        <color rgb="FFF8696B"/>
        <color rgb="FFFFEB84"/>
        <color rgb="FF63BE7B"/>
      </colorScale>
    </cfRule>
  </conditionalFormatting>
  <conditionalFormatting sqref="E16">
    <cfRule type="colorScale" priority="10">
      <colorScale>
        <cfvo type="num" val="0"/>
        <cfvo type="percentile" val="1"/>
        <cfvo type="num" val="2"/>
        <color rgb="FFF8696B"/>
        <color rgb="FFFFEB84"/>
        <color rgb="FF63BE7B"/>
      </colorScale>
    </cfRule>
  </conditionalFormatting>
  <conditionalFormatting sqref="E22">
    <cfRule type="colorScale" priority="8">
      <colorScale>
        <cfvo type="num" val="0"/>
        <cfvo type="percentile" val="1"/>
        <cfvo type="num" val="2"/>
        <color rgb="FFF8696B"/>
        <color rgb="FFFFEB84"/>
        <color rgb="FF63BE7B"/>
      </colorScale>
    </cfRule>
  </conditionalFormatting>
  <conditionalFormatting sqref="E33">
    <cfRule type="colorScale" priority="4">
      <colorScale>
        <cfvo type="num" val="0"/>
        <cfvo type="percentile" val="1"/>
        <cfvo type="num" val="2"/>
        <color rgb="FFF8696B"/>
        <color rgb="FFFFEB84"/>
        <color rgb="FF63BE7B"/>
      </colorScale>
    </cfRule>
  </conditionalFormatting>
  <conditionalFormatting sqref="E4:E12">
    <cfRule type="colorScale" priority="11">
      <colorScale>
        <cfvo type="num" val="0"/>
        <cfvo type="percentile" val="1"/>
        <cfvo type="num" val="2"/>
        <color rgb="FFF8696B"/>
        <color rgb="FFFFEB84"/>
        <color rgb="FF63BE7B"/>
      </colorScale>
    </cfRule>
  </conditionalFormatting>
  <conditionalFormatting sqref="E19:E20">
    <cfRule type="colorScale" priority="9">
      <colorScale>
        <cfvo type="num" val="0"/>
        <cfvo type="percentile" val="1"/>
        <cfvo type="num" val="2"/>
        <color rgb="FFF8696B"/>
        <color rgb="FFFFEB84"/>
        <color rgb="FF63BE7B"/>
      </colorScale>
    </cfRule>
  </conditionalFormatting>
  <conditionalFormatting sqref="E25">
    <cfRule type="colorScale" priority="7">
      <colorScale>
        <cfvo type="num" val="0"/>
        <cfvo type="percentile" val="1"/>
        <cfvo type="num" val="2"/>
        <color rgb="FFF8696B"/>
        <color rgb="FFFFEB84"/>
        <color rgb="FF63BE7B"/>
      </colorScale>
    </cfRule>
  </conditionalFormatting>
  <conditionalFormatting sqref="E28">
    <cfRule type="colorScale" priority="6">
      <colorScale>
        <cfvo type="num" val="0"/>
        <cfvo type="percentile" val="1"/>
        <cfvo type="num" val="2"/>
        <color rgb="FFF8696B"/>
        <color rgb="FFFFEB84"/>
        <color rgb="FF63BE7B"/>
      </colorScale>
    </cfRule>
  </conditionalFormatting>
  <conditionalFormatting sqref="E32">
    <cfRule type="colorScale" priority="5">
      <colorScale>
        <cfvo type="num" val="0"/>
        <cfvo type="percentile" val="1"/>
        <cfvo type="num" val="2"/>
        <color rgb="FFF8696B"/>
        <color rgb="FFFFEB84"/>
        <color rgb="FF63BE7B"/>
      </colorScale>
    </cfRule>
  </conditionalFormatting>
  <conditionalFormatting sqref="E4">
    <cfRule type="colorScale" priority="1">
      <colorScale>
        <cfvo type="num" val="0"/>
        <cfvo type="num" val="1"/>
        <cfvo type="num" val="2"/>
        <color rgb="FFF8696B"/>
        <color rgb="FFFFEB84"/>
        <color rgb="FF63BE7B"/>
      </colorScale>
    </cfRule>
  </conditionalFormatting>
  <pageMargins left="0.70866141732283472" right="0.70866141732283472" top="0.74803149606299213" bottom="0.74803149606299213" header="0.31496062992125984" footer="0.31496062992125984"/>
  <pageSetup paperSize="9" scale="81"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3">
    <pageSetUpPr fitToPage="1"/>
  </sheetPr>
  <dimension ref="B2:N28"/>
  <sheetViews>
    <sheetView showGridLines="0" showRowColHeaders="0" workbookViewId="0"/>
  </sheetViews>
  <sheetFormatPr defaultRowHeight="15" x14ac:dyDescent="0.25"/>
  <cols>
    <col min="3" max="3" width="74.28515625" customWidth="1"/>
    <col min="4" max="4" width="11.85546875" customWidth="1"/>
    <col min="6" max="24" width="0" hidden="1" customWidth="1"/>
  </cols>
  <sheetData>
    <row r="2" spans="2:14" ht="15.75" thickBot="1" x14ac:dyDescent="0.3">
      <c r="C2" s="15" t="s">
        <v>21</v>
      </c>
      <c r="D2" s="74">
        <f>IF(N28&gt;0,IF(N28&gt;6,2,1),0)</f>
        <v>0</v>
      </c>
    </row>
    <row r="3" spans="2:14" ht="57" customHeight="1" x14ac:dyDescent="0.25">
      <c r="B3" s="889" t="s">
        <v>56</v>
      </c>
      <c r="C3" s="890"/>
      <c r="D3" s="891" t="s">
        <v>57</v>
      </c>
    </row>
    <row r="4" spans="2:14" ht="42.75" customHeight="1" x14ac:dyDescent="0.25">
      <c r="B4" s="892" t="str">
        <f>IF(LEN('3-idegenerering'!C4)=0,"Spørgsmålet hentes automatisk",'3-idegenerering'!C4)</f>
        <v>Spørgsmålet hentes automatisk</v>
      </c>
      <c r="C4" s="876"/>
      <c r="D4" s="893"/>
    </row>
    <row r="5" spans="2:14" x14ac:dyDescent="0.25">
      <c r="B5" s="884" t="s">
        <v>59</v>
      </c>
      <c r="C5" s="877"/>
      <c r="D5" s="885"/>
      <c r="N5" t="str">
        <f>IF(LEN(C5)&gt;0,1,"")</f>
        <v/>
      </c>
    </row>
    <row r="6" spans="2:14" x14ac:dyDescent="0.25">
      <c r="B6" s="884" t="s">
        <v>64</v>
      </c>
      <c r="C6" s="877"/>
      <c r="D6" s="885"/>
      <c r="N6" t="str">
        <f t="shared" ref="N6:N27" si="0">IF(LEN(C6)&gt;0,1,"")</f>
        <v/>
      </c>
    </row>
    <row r="7" spans="2:14" x14ac:dyDescent="0.25">
      <c r="B7" s="884" t="s">
        <v>65</v>
      </c>
      <c r="C7" s="877"/>
      <c r="D7" s="885"/>
      <c r="N7" t="str">
        <f t="shared" si="0"/>
        <v/>
      </c>
    </row>
    <row r="8" spans="2:14" x14ac:dyDescent="0.25">
      <c r="B8" s="884" t="s">
        <v>66</v>
      </c>
      <c r="C8" s="877"/>
      <c r="D8" s="885"/>
      <c r="N8" t="str">
        <f t="shared" si="0"/>
        <v/>
      </c>
    </row>
    <row r="9" spans="2:14" x14ac:dyDescent="0.25">
      <c r="B9" s="884" t="s">
        <v>67</v>
      </c>
      <c r="C9" s="877"/>
      <c r="D9" s="885"/>
      <c r="N9" t="str">
        <f t="shared" si="0"/>
        <v/>
      </c>
    </row>
    <row r="10" spans="2:14" x14ac:dyDescent="0.25">
      <c r="B10" s="884" t="s">
        <v>68</v>
      </c>
      <c r="C10" s="877"/>
      <c r="D10" s="885"/>
      <c r="N10" t="str">
        <f t="shared" si="0"/>
        <v/>
      </c>
    </row>
    <row r="11" spans="2:14" x14ac:dyDescent="0.25">
      <c r="B11" s="884" t="s">
        <v>69</v>
      </c>
      <c r="C11" s="877"/>
      <c r="D11" s="885"/>
      <c r="N11" t="str">
        <f t="shared" si="0"/>
        <v/>
      </c>
    </row>
    <row r="12" spans="2:14" x14ac:dyDescent="0.25">
      <c r="B12" s="884" t="s">
        <v>70</v>
      </c>
      <c r="C12" s="877"/>
      <c r="D12" s="885"/>
      <c r="N12" t="str">
        <f t="shared" si="0"/>
        <v/>
      </c>
    </row>
    <row r="13" spans="2:14" x14ac:dyDescent="0.25">
      <c r="B13" s="884" t="s">
        <v>71</v>
      </c>
      <c r="C13" s="877"/>
      <c r="D13" s="885"/>
      <c r="N13" t="str">
        <f t="shared" si="0"/>
        <v/>
      </c>
    </row>
    <row r="14" spans="2:14" x14ac:dyDescent="0.25">
      <c r="B14" s="884" t="s">
        <v>72</v>
      </c>
      <c r="C14" s="877"/>
      <c r="D14" s="885"/>
      <c r="N14" t="str">
        <f t="shared" si="0"/>
        <v/>
      </c>
    </row>
    <row r="15" spans="2:14" x14ac:dyDescent="0.25">
      <c r="B15" s="884" t="s">
        <v>73</v>
      </c>
      <c r="C15" s="877"/>
      <c r="D15" s="885"/>
      <c r="N15" t="str">
        <f t="shared" si="0"/>
        <v/>
      </c>
    </row>
    <row r="16" spans="2:14" x14ac:dyDescent="0.25">
      <c r="B16" s="884" t="s">
        <v>74</v>
      </c>
      <c r="C16" s="877"/>
      <c r="D16" s="885"/>
      <c r="N16" t="str">
        <f t="shared" si="0"/>
        <v/>
      </c>
    </row>
    <row r="17" spans="2:14" x14ac:dyDescent="0.25">
      <c r="B17" s="884" t="s">
        <v>75</v>
      </c>
      <c r="C17" s="877"/>
      <c r="D17" s="885"/>
      <c r="N17" t="str">
        <f t="shared" si="0"/>
        <v/>
      </c>
    </row>
    <row r="18" spans="2:14" x14ac:dyDescent="0.25">
      <c r="B18" s="884" t="s">
        <v>76</v>
      </c>
      <c r="C18" s="877"/>
      <c r="D18" s="885"/>
      <c r="N18" t="str">
        <f t="shared" si="0"/>
        <v/>
      </c>
    </row>
    <row r="19" spans="2:14" x14ac:dyDescent="0.25">
      <c r="B19" s="884" t="s">
        <v>77</v>
      </c>
      <c r="C19" s="877"/>
      <c r="D19" s="885"/>
      <c r="N19" t="str">
        <f t="shared" si="0"/>
        <v/>
      </c>
    </row>
    <row r="20" spans="2:14" x14ac:dyDescent="0.25">
      <c r="B20" s="884" t="s">
        <v>78</v>
      </c>
      <c r="C20" s="877"/>
      <c r="D20" s="885"/>
      <c r="N20" t="str">
        <f t="shared" si="0"/>
        <v/>
      </c>
    </row>
    <row r="21" spans="2:14" x14ac:dyDescent="0.25">
      <c r="B21" s="884" t="s">
        <v>79</v>
      </c>
      <c r="C21" s="877"/>
      <c r="D21" s="885"/>
      <c r="N21" t="str">
        <f t="shared" si="0"/>
        <v/>
      </c>
    </row>
    <row r="22" spans="2:14" x14ac:dyDescent="0.25">
      <c r="B22" s="884" t="s">
        <v>80</v>
      </c>
      <c r="C22" s="877"/>
      <c r="D22" s="885"/>
      <c r="N22" t="str">
        <f t="shared" si="0"/>
        <v/>
      </c>
    </row>
    <row r="23" spans="2:14" x14ac:dyDescent="0.25">
      <c r="B23" s="884" t="s">
        <v>81</v>
      </c>
      <c r="C23" s="877"/>
      <c r="D23" s="885"/>
      <c r="N23" t="str">
        <f t="shared" si="0"/>
        <v/>
      </c>
    </row>
    <row r="24" spans="2:14" x14ac:dyDescent="0.25">
      <c r="B24" s="884" t="s">
        <v>82</v>
      </c>
      <c r="C24" s="877"/>
      <c r="D24" s="885"/>
      <c r="N24" t="str">
        <f t="shared" si="0"/>
        <v/>
      </c>
    </row>
    <row r="25" spans="2:14" x14ac:dyDescent="0.25">
      <c r="B25" s="884" t="s">
        <v>83</v>
      </c>
      <c r="C25" s="877"/>
      <c r="D25" s="885"/>
      <c r="N25" t="str">
        <f t="shared" si="0"/>
        <v/>
      </c>
    </row>
    <row r="26" spans="2:14" x14ac:dyDescent="0.25">
      <c r="B26" s="884" t="s">
        <v>84</v>
      </c>
      <c r="C26" s="877"/>
      <c r="D26" s="885"/>
      <c r="N26" t="str">
        <f t="shared" si="0"/>
        <v/>
      </c>
    </row>
    <row r="27" spans="2:14" ht="15.75" thickBot="1" x14ac:dyDescent="0.3">
      <c r="B27" s="886" t="s">
        <v>85</v>
      </c>
      <c r="C27" s="887"/>
      <c r="D27" s="888"/>
      <c r="N27" t="str">
        <f t="shared" si="0"/>
        <v/>
      </c>
    </row>
    <row r="28" spans="2:14" x14ac:dyDescent="0.25">
      <c r="N28">
        <f>SUM(N5:N27)</f>
        <v>0</v>
      </c>
    </row>
  </sheetData>
  <mergeCells count="25">
    <mergeCell ref="C27:D27"/>
    <mergeCell ref="C21:D21"/>
    <mergeCell ref="C22:D22"/>
    <mergeCell ref="C23:D23"/>
    <mergeCell ref="C24:D24"/>
    <mergeCell ref="C25:D25"/>
    <mergeCell ref="C26:D26"/>
    <mergeCell ref="C20:D20"/>
    <mergeCell ref="C9:D9"/>
    <mergeCell ref="C10:D10"/>
    <mergeCell ref="C11:D11"/>
    <mergeCell ref="C12:D12"/>
    <mergeCell ref="C13:D13"/>
    <mergeCell ref="C14:D14"/>
    <mergeCell ref="C15:D15"/>
    <mergeCell ref="C16:D16"/>
    <mergeCell ref="C17:D17"/>
    <mergeCell ref="C18:D18"/>
    <mergeCell ref="C19:D19"/>
    <mergeCell ref="C8:D8"/>
    <mergeCell ref="B3:C3"/>
    <mergeCell ref="B4:D4"/>
    <mergeCell ref="C5:D5"/>
    <mergeCell ref="C6:D6"/>
    <mergeCell ref="C7:D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2"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4">
    <pageSetUpPr fitToPage="1"/>
  </sheetPr>
  <dimension ref="B2:N28"/>
  <sheetViews>
    <sheetView showGridLines="0" showRowColHeaders="0" workbookViewId="0"/>
  </sheetViews>
  <sheetFormatPr defaultRowHeight="15" x14ac:dyDescent="0.25"/>
  <cols>
    <col min="3" max="4" width="54" customWidth="1"/>
    <col min="5" max="5" width="3.5703125" customWidth="1"/>
    <col min="6" max="13" width="3.5703125" hidden="1" customWidth="1"/>
    <col min="14" max="17" width="0" hidden="1" customWidth="1"/>
  </cols>
  <sheetData>
    <row r="2" spans="2:14" ht="15.75" thickBot="1" x14ac:dyDescent="0.3">
      <c r="C2" s="15" t="s">
        <v>21</v>
      </c>
      <c r="D2" s="74">
        <f>IF(N28+N6&gt;0,IF((N28&gt;5)*(N6=1),2,1),0)</f>
        <v>0</v>
      </c>
    </row>
    <row r="3" spans="2:14" ht="25.5" customHeight="1" thickBot="1" x14ac:dyDescent="0.3">
      <c r="B3" s="429" t="s">
        <v>56</v>
      </c>
      <c r="C3" s="430"/>
      <c r="D3" s="431"/>
    </row>
    <row r="4" spans="2:14" ht="27" customHeight="1" thickBot="1" x14ac:dyDescent="0.3">
      <c r="B4" s="432" t="str">
        <f>IF(LEN('3-idegenerering'!C4)=0,"Spørgsmålet hentes automatisk",'3-idegenerering'!C4)</f>
        <v>Spørgsmålet hentes automatisk</v>
      </c>
      <c r="C4" s="433"/>
      <c r="D4" s="434"/>
    </row>
    <row r="5" spans="2:14" ht="20.25" customHeight="1" thickBot="1" x14ac:dyDescent="0.3">
      <c r="B5" s="429" t="s">
        <v>60</v>
      </c>
      <c r="C5" s="430"/>
      <c r="D5" s="431"/>
    </row>
    <row r="6" spans="2:14" ht="31.5" customHeight="1" thickBot="1" x14ac:dyDescent="0.3">
      <c r="B6" s="435"/>
      <c r="C6" s="344"/>
      <c r="D6" s="345"/>
      <c r="N6">
        <f>IF(LEN(B6)&gt;0,1,0)</f>
        <v>0</v>
      </c>
    </row>
    <row r="7" spans="2:14" ht="21.75" thickBot="1" x14ac:dyDescent="0.3">
      <c r="B7" s="16" t="s">
        <v>61</v>
      </c>
      <c r="C7" s="17" t="s">
        <v>62</v>
      </c>
      <c r="D7" s="17" t="s">
        <v>63</v>
      </c>
    </row>
    <row r="8" spans="2:14" ht="15.75" thickBot="1" x14ac:dyDescent="0.3">
      <c r="B8" s="14" t="s">
        <v>59</v>
      </c>
      <c r="C8" s="19"/>
      <c r="D8" s="19"/>
      <c r="N8">
        <f>IF(ISTEXT(C8)+ISTEXT(D8)=2,1,0)</f>
        <v>0</v>
      </c>
    </row>
    <row r="9" spans="2:14" ht="15.75" thickBot="1" x14ac:dyDescent="0.3">
      <c r="B9" s="14" t="s">
        <v>64</v>
      </c>
      <c r="C9" s="19"/>
      <c r="D9" s="19"/>
      <c r="N9">
        <f t="shared" ref="N9:N27" si="0">IF(ISTEXT(C9)+ISTEXT(D9)=2,1,0)</f>
        <v>0</v>
      </c>
    </row>
    <row r="10" spans="2:14" ht="15.75" thickBot="1" x14ac:dyDescent="0.3">
      <c r="B10" s="14" t="s">
        <v>65</v>
      </c>
      <c r="C10" s="19"/>
      <c r="D10" s="19"/>
      <c r="N10">
        <f t="shared" si="0"/>
        <v>0</v>
      </c>
    </row>
    <row r="11" spans="2:14" ht="15.75" thickBot="1" x14ac:dyDescent="0.3">
      <c r="B11" s="14" t="s">
        <v>66</v>
      </c>
      <c r="C11" s="19"/>
      <c r="D11" s="19"/>
      <c r="N11">
        <f t="shared" si="0"/>
        <v>0</v>
      </c>
    </row>
    <row r="12" spans="2:14" ht="15.75" thickBot="1" x14ac:dyDescent="0.3">
      <c r="B12" s="14" t="s">
        <v>67</v>
      </c>
      <c r="C12" s="19"/>
      <c r="D12" s="19"/>
      <c r="N12">
        <f t="shared" si="0"/>
        <v>0</v>
      </c>
    </row>
    <row r="13" spans="2:14" ht="15.75" thickBot="1" x14ac:dyDescent="0.3">
      <c r="B13" s="14" t="s">
        <v>68</v>
      </c>
      <c r="C13" s="19"/>
      <c r="D13" s="19"/>
      <c r="N13">
        <f t="shared" si="0"/>
        <v>0</v>
      </c>
    </row>
    <row r="14" spans="2:14" ht="15.75" thickBot="1" x14ac:dyDescent="0.3">
      <c r="B14" s="14" t="s">
        <v>69</v>
      </c>
      <c r="C14" s="19"/>
      <c r="D14" s="19"/>
      <c r="N14">
        <f t="shared" si="0"/>
        <v>0</v>
      </c>
    </row>
    <row r="15" spans="2:14" ht="15.75" thickBot="1" x14ac:dyDescent="0.3">
      <c r="B15" s="14" t="s">
        <v>70</v>
      </c>
      <c r="C15" s="19"/>
      <c r="D15" s="19"/>
      <c r="N15">
        <f t="shared" si="0"/>
        <v>0</v>
      </c>
    </row>
    <row r="16" spans="2:14" ht="15.75" thickBot="1" x14ac:dyDescent="0.3">
      <c r="B16" s="14" t="s">
        <v>71</v>
      </c>
      <c r="C16" s="19"/>
      <c r="D16" s="19"/>
      <c r="N16">
        <f t="shared" si="0"/>
        <v>0</v>
      </c>
    </row>
    <row r="17" spans="2:14" ht="15.75" thickBot="1" x14ac:dyDescent="0.3">
      <c r="B17" s="14" t="s">
        <v>72</v>
      </c>
      <c r="C17" s="19"/>
      <c r="D17" s="19"/>
      <c r="N17">
        <f t="shared" si="0"/>
        <v>0</v>
      </c>
    </row>
    <row r="18" spans="2:14" ht="15.75" thickBot="1" x14ac:dyDescent="0.3">
      <c r="B18" s="14" t="s">
        <v>73</v>
      </c>
      <c r="C18" s="19"/>
      <c r="D18" s="19"/>
      <c r="N18">
        <f t="shared" si="0"/>
        <v>0</v>
      </c>
    </row>
    <row r="19" spans="2:14" ht="15.75" thickBot="1" x14ac:dyDescent="0.3">
      <c r="B19" s="14" t="s">
        <v>74</v>
      </c>
      <c r="C19" s="19"/>
      <c r="D19" s="19"/>
      <c r="N19">
        <f t="shared" si="0"/>
        <v>0</v>
      </c>
    </row>
    <row r="20" spans="2:14" ht="15.75" thickBot="1" x14ac:dyDescent="0.3">
      <c r="B20" s="14" t="s">
        <v>75</v>
      </c>
      <c r="C20" s="19"/>
      <c r="D20" s="19"/>
      <c r="N20">
        <f t="shared" si="0"/>
        <v>0</v>
      </c>
    </row>
    <row r="21" spans="2:14" ht="15.75" thickBot="1" x14ac:dyDescent="0.3">
      <c r="B21" s="14" t="s">
        <v>76</v>
      </c>
      <c r="C21" s="19"/>
      <c r="D21" s="19"/>
      <c r="N21">
        <f t="shared" si="0"/>
        <v>0</v>
      </c>
    </row>
    <row r="22" spans="2:14" ht="15.75" thickBot="1" x14ac:dyDescent="0.3">
      <c r="B22" s="14" t="s">
        <v>77</v>
      </c>
      <c r="C22" s="19"/>
      <c r="D22" s="19"/>
      <c r="N22">
        <f t="shared" si="0"/>
        <v>0</v>
      </c>
    </row>
    <row r="23" spans="2:14" ht="15.75" thickBot="1" x14ac:dyDescent="0.3">
      <c r="B23" s="14" t="s">
        <v>78</v>
      </c>
      <c r="C23" s="19"/>
      <c r="D23" s="19"/>
      <c r="N23">
        <f t="shared" si="0"/>
        <v>0</v>
      </c>
    </row>
    <row r="24" spans="2:14" ht="15.75" thickBot="1" x14ac:dyDescent="0.3">
      <c r="B24" s="14" t="s">
        <v>79</v>
      </c>
      <c r="C24" s="19"/>
      <c r="D24" s="19"/>
      <c r="N24">
        <f t="shared" si="0"/>
        <v>0</v>
      </c>
    </row>
    <row r="25" spans="2:14" ht="15.75" thickBot="1" x14ac:dyDescent="0.3">
      <c r="B25" s="14" t="s">
        <v>80</v>
      </c>
      <c r="C25" s="19"/>
      <c r="D25" s="19"/>
      <c r="N25">
        <f t="shared" si="0"/>
        <v>0</v>
      </c>
    </row>
    <row r="26" spans="2:14" ht="15.75" thickBot="1" x14ac:dyDescent="0.3">
      <c r="B26" s="14" t="s">
        <v>81</v>
      </c>
      <c r="C26" s="19"/>
      <c r="D26" s="19"/>
      <c r="N26">
        <f t="shared" si="0"/>
        <v>0</v>
      </c>
    </row>
    <row r="27" spans="2:14" ht="15.75" thickBot="1" x14ac:dyDescent="0.3">
      <c r="B27" s="14" t="s">
        <v>82</v>
      </c>
      <c r="C27" s="19"/>
      <c r="D27" s="19"/>
      <c r="N27">
        <f t="shared" si="0"/>
        <v>0</v>
      </c>
    </row>
    <row r="28" spans="2:14" x14ac:dyDescent="0.25">
      <c r="N28">
        <f>SUM(N8:N27)</f>
        <v>0</v>
      </c>
    </row>
  </sheetData>
  <mergeCells count="4">
    <mergeCell ref="B3:D3"/>
    <mergeCell ref="B4:D4"/>
    <mergeCell ref="B5:D5"/>
    <mergeCell ref="B6:D6"/>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5"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5">
    <pageSetUpPr fitToPage="1"/>
  </sheetPr>
  <dimension ref="B2:N28"/>
  <sheetViews>
    <sheetView showGridLines="0" showRowColHeaders="0" workbookViewId="0"/>
  </sheetViews>
  <sheetFormatPr defaultRowHeight="15" x14ac:dyDescent="0.25"/>
  <cols>
    <col min="3" max="3" width="74.28515625" customWidth="1"/>
    <col min="4" max="4" width="11.85546875" customWidth="1"/>
    <col min="6" max="24" width="0" hidden="1" customWidth="1"/>
  </cols>
  <sheetData>
    <row r="2" spans="2:14" ht="15.75" thickBot="1" x14ac:dyDescent="0.3">
      <c r="C2" s="15" t="s">
        <v>21</v>
      </c>
      <c r="D2" s="74">
        <f>IF(N28&gt;0,IF(N28&gt;6,2,1),0)</f>
        <v>0</v>
      </c>
    </row>
    <row r="3" spans="2:14" ht="57" customHeight="1" x14ac:dyDescent="0.25">
      <c r="B3" s="879" t="s">
        <v>56</v>
      </c>
      <c r="C3" s="880"/>
      <c r="D3" s="881" t="s">
        <v>57</v>
      </c>
    </row>
    <row r="4" spans="2:14" ht="42.75" customHeight="1" x14ac:dyDescent="0.25">
      <c r="B4" s="882" t="str">
        <f>IF(LEN('3-idegenerering'!C6)=0,"Spørgsmålet hentes automatisk",'3-idegenerering'!C6)</f>
        <v>Spørgsmålet hentes automatisk</v>
      </c>
      <c r="C4" s="878"/>
      <c r="D4" s="883"/>
    </row>
    <row r="5" spans="2:14" x14ac:dyDescent="0.25">
      <c r="B5" s="884" t="s">
        <v>59</v>
      </c>
      <c r="C5" s="877"/>
      <c r="D5" s="885"/>
      <c r="N5" t="str">
        <f>IF(LEN(C5)&gt;0,1,"")</f>
        <v/>
      </c>
    </row>
    <row r="6" spans="2:14" x14ac:dyDescent="0.25">
      <c r="B6" s="884" t="s">
        <v>64</v>
      </c>
      <c r="C6" s="877"/>
      <c r="D6" s="885"/>
      <c r="N6" t="str">
        <f t="shared" ref="N6:N27" si="0">IF(LEN(C6)&gt;0,1,"")</f>
        <v/>
      </c>
    </row>
    <row r="7" spans="2:14" x14ac:dyDescent="0.25">
      <c r="B7" s="884" t="s">
        <v>65</v>
      </c>
      <c r="C7" s="877"/>
      <c r="D7" s="885"/>
      <c r="N7" t="str">
        <f t="shared" si="0"/>
        <v/>
      </c>
    </row>
    <row r="8" spans="2:14" x14ac:dyDescent="0.25">
      <c r="B8" s="884" t="s">
        <v>66</v>
      </c>
      <c r="C8" s="877"/>
      <c r="D8" s="885"/>
      <c r="N8" t="str">
        <f t="shared" si="0"/>
        <v/>
      </c>
    </row>
    <row r="9" spans="2:14" x14ac:dyDescent="0.25">
      <c r="B9" s="884" t="s">
        <v>67</v>
      </c>
      <c r="C9" s="877"/>
      <c r="D9" s="885"/>
      <c r="N9" t="str">
        <f t="shared" si="0"/>
        <v/>
      </c>
    </row>
    <row r="10" spans="2:14" x14ac:dyDescent="0.25">
      <c r="B10" s="884" t="s">
        <v>68</v>
      </c>
      <c r="C10" s="877"/>
      <c r="D10" s="885"/>
      <c r="N10" t="str">
        <f t="shared" si="0"/>
        <v/>
      </c>
    </row>
    <row r="11" spans="2:14" x14ac:dyDescent="0.25">
      <c r="B11" s="884" t="s">
        <v>69</v>
      </c>
      <c r="C11" s="877"/>
      <c r="D11" s="885"/>
      <c r="N11" t="str">
        <f t="shared" si="0"/>
        <v/>
      </c>
    </row>
    <row r="12" spans="2:14" x14ac:dyDescent="0.25">
      <c r="B12" s="884" t="s">
        <v>70</v>
      </c>
      <c r="C12" s="877"/>
      <c r="D12" s="885"/>
      <c r="N12" t="str">
        <f t="shared" si="0"/>
        <v/>
      </c>
    </row>
    <row r="13" spans="2:14" x14ac:dyDescent="0.25">
      <c r="B13" s="884" t="s">
        <v>71</v>
      </c>
      <c r="C13" s="877"/>
      <c r="D13" s="885"/>
      <c r="N13" t="str">
        <f t="shared" si="0"/>
        <v/>
      </c>
    </row>
    <row r="14" spans="2:14" x14ac:dyDescent="0.25">
      <c r="B14" s="884" t="s">
        <v>72</v>
      </c>
      <c r="C14" s="877"/>
      <c r="D14" s="885"/>
      <c r="N14" t="str">
        <f t="shared" si="0"/>
        <v/>
      </c>
    </row>
    <row r="15" spans="2:14" x14ac:dyDescent="0.25">
      <c r="B15" s="884" t="s">
        <v>73</v>
      </c>
      <c r="C15" s="877"/>
      <c r="D15" s="885"/>
      <c r="N15" t="str">
        <f t="shared" si="0"/>
        <v/>
      </c>
    </row>
    <row r="16" spans="2:14" x14ac:dyDescent="0.25">
      <c r="B16" s="884" t="s">
        <v>74</v>
      </c>
      <c r="C16" s="877"/>
      <c r="D16" s="885"/>
      <c r="N16" t="str">
        <f t="shared" si="0"/>
        <v/>
      </c>
    </row>
    <row r="17" spans="2:14" x14ac:dyDescent="0.25">
      <c r="B17" s="884" t="s">
        <v>75</v>
      </c>
      <c r="C17" s="877"/>
      <c r="D17" s="885"/>
      <c r="N17" t="str">
        <f t="shared" si="0"/>
        <v/>
      </c>
    </row>
    <row r="18" spans="2:14" x14ac:dyDescent="0.25">
      <c r="B18" s="884" t="s">
        <v>76</v>
      </c>
      <c r="C18" s="877"/>
      <c r="D18" s="885"/>
      <c r="N18" t="str">
        <f t="shared" si="0"/>
        <v/>
      </c>
    </row>
    <row r="19" spans="2:14" x14ac:dyDescent="0.25">
      <c r="B19" s="884" t="s">
        <v>77</v>
      </c>
      <c r="C19" s="877"/>
      <c r="D19" s="885"/>
      <c r="N19" t="str">
        <f t="shared" si="0"/>
        <v/>
      </c>
    </row>
    <row r="20" spans="2:14" x14ac:dyDescent="0.25">
      <c r="B20" s="884" t="s">
        <v>78</v>
      </c>
      <c r="C20" s="877"/>
      <c r="D20" s="885"/>
      <c r="N20" t="str">
        <f t="shared" si="0"/>
        <v/>
      </c>
    </row>
    <row r="21" spans="2:14" x14ac:dyDescent="0.25">
      <c r="B21" s="884" t="s">
        <v>79</v>
      </c>
      <c r="C21" s="877"/>
      <c r="D21" s="885"/>
      <c r="N21" t="str">
        <f t="shared" si="0"/>
        <v/>
      </c>
    </row>
    <row r="22" spans="2:14" x14ac:dyDescent="0.25">
      <c r="B22" s="884" t="s">
        <v>80</v>
      </c>
      <c r="C22" s="877"/>
      <c r="D22" s="885"/>
      <c r="N22" t="str">
        <f t="shared" si="0"/>
        <v/>
      </c>
    </row>
    <row r="23" spans="2:14" x14ac:dyDescent="0.25">
      <c r="B23" s="884" t="s">
        <v>81</v>
      </c>
      <c r="C23" s="877"/>
      <c r="D23" s="885"/>
      <c r="N23" t="str">
        <f t="shared" si="0"/>
        <v/>
      </c>
    </row>
    <row r="24" spans="2:14" x14ac:dyDescent="0.25">
      <c r="B24" s="884" t="s">
        <v>82</v>
      </c>
      <c r="C24" s="877"/>
      <c r="D24" s="885"/>
      <c r="N24" t="str">
        <f t="shared" si="0"/>
        <v/>
      </c>
    </row>
    <row r="25" spans="2:14" x14ac:dyDescent="0.25">
      <c r="B25" s="884" t="s">
        <v>83</v>
      </c>
      <c r="C25" s="877"/>
      <c r="D25" s="885"/>
      <c r="N25" t="str">
        <f t="shared" si="0"/>
        <v/>
      </c>
    </row>
    <row r="26" spans="2:14" x14ac:dyDescent="0.25">
      <c r="B26" s="884" t="s">
        <v>84</v>
      </c>
      <c r="C26" s="877"/>
      <c r="D26" s="885"/>
      <c r="N26" t="str">
        <f t="shared" si="0"/>
        <v/>
      </c>
    </row>
    <row r="27" spans="2:14" ht="15.75" thickBot="1" x14ac:dyDescent="0.3">
      <c r="B27" s="886" t="s">
        <v>85</v>
      </c>
      <c r="C27" s="887"/>
      <c r="D27" s="888"/>
      <c r="N27" t="str">
        <f t="shared" si="0"/>
        <v/>
      </c>
    </row>
    <row r="28" spans="2:14" x14ac:dyDescent="0.25">
      <c r="N28">
        <f>SUM(N5:N27)</f>
        <v>0</v>
      </c>
    </row>
  </sheetData>
  <mergeCells count="25">
    <mergeCell ref="C27:D27"/>
    <mergeCell ref="C21:D21"/>
    <mergeCell ref="C22:D22"/>
    <mergeCell ref="C23:D23"/>
    <mergeCell ref="C24:D24"/>
    <mergeCell ref="C25:D25"/>
    <mergeCell ref="C26:D26"/>
    <mergeCell ref="C20:D20"/>
    <mergeCell ref="C9:D9"/>
    <mergeCell ref="C10:D10"/>
    <mergeCell ref="C11:D11"/>
    <mergeCell ref="C12:D12"/>
    <mergeCell ref="C13:D13"/>
    <mergeCell ref="C14:D14"/>
    <mergeCell ref="C15:D15"/>
    <mergeCell ref="C16:D16"/>
    <mergeCell ref="C17:D17"/>
    <mergeCell ref="C18:D18"/>
    <mergeCell ref="C19:D19"/>
    <mergeCell ref="C8:D8"/>
    <mergeCell ref="B3:C3"/>
    <mergeCell ref="B4:D4"/>
    <mergeCell ref="C5:D5"/>
    <mergeCell ref="C6:D6"/>
    <mergeCell ref="C7:D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6">
    <pageSetUpPr fitToPage="1"/>
  </sheetPr>
  <dimension ref="B2:N28"/>
  <sheetViews>
    <sheetView showGridLines="0" showRowColHeaders="0" workbookViewId="0"/>
  </sheetViews>
  <sheetFormatPr defaultRowHeight="15" x14ac:dyDescent="0.25"/>
  <cols>
    <col min="3" max="4" width="54" customWidth="1"/>
    <col min="5" max="5" width="3.5703125" customWidth="1"/>
    <col min="6" max="13" width="3.5703125" hidden="1" customWidth="1"/>
    <col min="14" max="16" width="0" hidden="1" customWidth="1"/>
  </cols>
  <sheetData>
    <row r="2" spans="2:14" ht="15.75" thickBot="1" x14ac:dyDescent="0.3">
      <c r="C2" s="15" t="s">
        <v>21</v>
      </c>
      <c r="D2" s="74">
        <f>IF(N28+N6&gt;0,IF((N28&gt;5)*(N6=1),2,1),0)</f>
        <v>0</v>
      </c>
    </row>
    <row r="3" spans="2:14" ht="25.5" customHeight="1" thickBot="1" x14ac:dyDescent="0.3">
      <c r="B3" s="429" t="s">
        <v>56</v>
      </c>
      <c r="C3" s="430"/>
      <c r="D3" s="431"/>
    </row>
    <row r="4" spans="2:14" ht="27" customHeight="1" thickBot="1" x14ac:dyDescent="0.3">
      <c r="B4" s="432" t="str">
        <f>IF(LEN('3-idegenerering'!C6)=0,"Spørgsmålet hentes automatisk",'3-idegenerering'!C6)</f>
        <v>Spørgsmålet hentes automatisk</v>
      </c>
      <c r="C4" s="433"/>
      <c r="D4" s="434"/>
    </row>
    <row r="5" spans="2:14" ht="20.25" customHeight="1" thickBot="1" x14ac:dyDescent="0.3">
      <c r="B5" s="429" t="s">
        <v>60</v>
      </c>
      <c r="C5" s="430"/>
      <c r="D5" s="431"/>
    </row>
    <row r="6" spans="2:14" ht="31.5" customHeight="1" thickBot="1" x14ac:dyDescent="0.3">
      <c r="B6" s="435"/>
      <c r="C6" s="344"/>
      <c r="D6" s="345"/>
      <c r="N6">
        <f>IF(LEN(B6)&gt;0,1,0)</f>
        <v>0</v>
      </c>
    </row>
    <row r="7" spans="2:14" ht="21.75" thickBot="1" x14ac:dyDescent="0.3">
      <c r="B7" s="16" t="s">
        <v>61</v>
      </c>
      <c r="C7" s="17" t="s">
        <v>62</v>
      </c>
      <c r="D7" s="17" t="s">
        <v>63</v>
      </c>
    </row>
    <row r="8" spans="2:14" ht="15.75" thickBot="1" x14ac:dyDescent="0.3">
      <c r="B8" s="14" t="s">
        <v>59</v>
      </c>
      <c r="C8" s="19"/>
      <c r="D8" s="19"/>
      <c r="N8">
        <f>IF(ISTEXT(C8)+ISTEXT(D8)=2,1,0)</f>
        <v>0</v>
      </c>
    </row>
    <row r="9" spans="2:14" ht="15.75" thickBot="1" x14ac:dyDescent="0.3">
      <c r="B9" s="14" t="s">
        <v>64</v>
      </c>
      <c r="C9" s="19"/>
      <c r="D9" s="19"/>
      <c r="N9">
        <f t="shared" ref="N9:N27" si="0">IF(ISTEXT(C9)+ISTEXT(D9)=2,1,0)</f>
        <v>0</v>
      </c>
    </row>
    <row r="10" spans="2:14" ht="15.75" thickBot="1" x14ac:dyDescent="0.3">
      <c r="B10" s="14" t="s">
        <v>65</v>
      </c>
      <c r="C10" s="19"/>
      <c r="D10" s="19"/>
      <c r="N10">
        <f t="shared" si="0"/>
        <v>0</v>
      </c>
    </row>
    <row r="11" spans="2:14" ht="15.75" thickBot="1" x14ac:dyDescent="0.3">
      <c r="B11" s="14" t="s">
        <v>66</v>
      </c>
      <c r="C11" s="19"/>
      <c r="D11" s="19"/>
      <c r="N11">
        <f t="shared" si="0"/>
        <v>0</v>
      </c>
    </row>
    <row r="12" spans="2:14" ht="15.75" thickBot="1" x14ac:dyDescent="0.3">
      <c r="B12" s="14" t="s">
        <v>67</v>
      </c>
      <c r="C12" s="19"/>
      <c r="D12" s="19"/>
      <c r="N12">
        <f t="shared" si="0"/>
        <v>0</v>
      </c>
    </row>
    <row r="13" spans="2:14" ht="15.75" thickBot="1" x14ac:dyDescent="0.3">
      <c r="B13" s="14" t="s">
        <v>68</v>
      </c>
      <c r="C13" s="19"/>
      <c r="D13" s="19"/>
      <c r="N13">
        <f t="shared" si="0"/>
        <v>0</v>
      </c>
    </row>
    <row r="14" spans="2:14" ht="15.75" thickBot="1" x14ac:dyDescent="0.3">
      <c r="B14" s="14" t="s">
        <v>69</v>
      </c>
      <c r="C14" s="19"/>
      <c r="D14" s="19"/>
      <c r="N14">
        <f t="shared" si="0"/>
        <v>0</v>
      </c>
    </row>
    <row r="15" spans="2:14" ht="15.75" thickBot="1" x14ac:dyDescent="0.3">
      <c r="B15" s="14" t="s">
        <v>70</v>
      </c>
      <c r="C15" s="19"/>
      <c r="D15" s="19"/>
      <c r="N15">
        <f t="shared" si="0"/>
        <v>0</v>
      </c>
    </row>
    <row r="16" spans="2:14" ht="15.75" thickBot="1" x14ac:dyDescent="0.3">
      <c r="B16" s="14" t="s">
        <v>71</v>
      </c>
      <c r="C16" s="19"/>
      <c r="D16" s="19"/>
      <c r="N16">
        <f t="shared" si="0"/>
        <v>0</v>
      </c>
    </row>
    <row r="17" spans="2:14" ht="15.75" thickBot="1" x14ac:dyDescent="0.3">
      <c r="B17" s="14" t="s">
        <v>72</v>
      </c>
      <c r="C17" s="19"/>
      <c r="D17" s="19"/>
      <c r="N17">
        <f t="shared" si="0"/>
        <v>0</v>
      </c>
    </row>
    <row r="18" spans="2:14" ht="15.75" thickBot="1" x14ac:dyDescent="0.3">
      <c r="B18" s="14" t="s">
        <v>73</v>
      </c>
      <c r="C18" s="19"/>
      <c r="D18" s="19"/>
      <c r="N18">
        <f t="shared" si="0"/>
        <v>0</v>
      </c>
    </row>
    <row r="19" spans="2:14" ht="15.75" thickBot="1" x14ac:dyDescent="0.3">
      <c r="B19" s="14" t="s">
        <v>74</v>
      </c>
      <c r="C19" s="19"/>
      <c r="D19" s="19"/>
      <c r="N19">
        <f t="shared" si="0"/>
        <v>0</v>
      </c>
    </row>
    <row r="20" spans="2:14" ht="15.75" thickBot="1" x14ac:dyDescent="0.3">
      <c r="B20" s="14" t="s">
        <v>75</v>
      </c>
      <c r="C20" s="19"/>
      <c r="D20" s="19"/>
      <c r="N20">
        <f t="shared" si="0"/>
        <v>0</v>
      </c>
    </row>
    <row r="21" spans="2:14" ht="15.75" thickBot="1" x14ac:dyDescent="0.3">
      <c r="B21" s="14" t="s">
        <v>76</v>
      </c>
      <c r="C21" s="19"/>
      <c r="D21" s="19"/>
      <c r="N21">
        <f t="shared" si="0"/>
        <v>0</v>
      </c>
    </row>
    <row r="22" spans="2:14" ht="15.75" thickBot="1" x14ac:dyDescent="0.3">
      <c r="B22" s="14" t="s">
        <v>77</v>
      </c>
      <c r="C22" s="19"/>
      <c r="D22" s="19"/>
      <c r="N22">
        <f t="shared" si="0"/>
        <v>0</v>
      </c>
    </row>
    <row r="23" spans="2:14" ht="15.75" thickBot="1" x14ac:dyDescent="0.3">
      <c r="B23" s="14" t="s">
        <v>78</v>
      </c>
      <c r="C23" s="19"/>
      <c r="D23" s="19"/>
      <c r="N23">
        <f t="shared" si="0"/>
        <v>0</v>
      </c>
    </row>
    <row r="24" spans="2:14" ht="15.75" thickBot="1" x14ac:dyDescent="0.3">
      <c r="B24" s="14" t="s">
        <v>79</v>
      </c>
      <c r="C24" s="19"/>
      <c r="D24" s="19"/>
      <c r="N24">
        <f t="shared" si="0"/>
        <v>0</v>
      </c>
    </row>
    <row r="25" spans="2:14" ht="15.75" thickBot="1" x14ac:dyDescent="0.3">
      <c r="B25" s="14" t="s">
        <v>80</v>
      </c>
      <c r="C25" s="19"/>
      <c r="D25" s="19"/>
      <c r="N25">
        <f t="shared" si="0"/>
        <v>0</v>
      </c>
    </row>
    <row r="26" spans="2:14" ht="15.75" thickBot="1" x14ac:dyDescent="0.3">
      <c r="B26" s="14" t="s">
        <v>81</v>
      </c>
      <c r="C26" s="19"/>
      <c r="D26" s="19"/>
      <c r="N26">
        <f t="shared" si="0"/>
        <v>0</v>
      </c>
    </row>
    <row r="27" spans="2:14" ht="15.75" thickBot="1" x14ac:dyDescent="0.3">
      <c r="B27" s="14" t="s">
        <v>82</v>
      </c>
      <c r="C27" s="19"/>
      <c r="D27" s="19"/>
      <c r="N27">
        <f t="shared" si="0"/>
        <v>0</v>
      </c>
    </row>
    <row r="28" spans="2:14" x14ac:dyDescent="0.25">
      <c r="N28">
        <f>SUM(N8:N27)</f>
        <v>0</v>
      </c>
    </row>
  </sheetData>
  <mergeCells count="4">
    <mergeCell ref="B3:D3"/>
    <mergeCell ref="B4:D4"/>
    <mergeCell ref="B5:D5"/>
    <mergeCell ref="B6:D6"/>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7">
    <pageSetUpPr fitToPage="1"/>
  </sheetPr>
  <dimension ref="B2:N28"/>
  <sheetViews>
    <sheetView showGridLines="0" showRowColHeaders="0" workbookViewId="0"/>
  </sheetViews>
  <sheetFormatPr defaultRowHeight="15" x14ac:dyDescent="0.25"/>
  <cols>
    <col min="3" max="3" width="74.28515625" customWidth="1"/>
    <col min="4" max="4" width="11.85546875" customWidth="1"/>
    <col min="6" max="23" width="0" hidden="1" customWidth="1"/>
  </cols>
  <sheetData>
    <row r="2" spans="2:14" ht="15.75" thickBot="1" x14ac:dyDescent="0.3">
      <c r="C2" s="15" t="s">
        <v>21</v>
      </c>
      <c r="D2" s="74">
        <f>IF(N28&gt;0,IF(N28&gt;6,2,1),0)</f>
        <v>0</v>
      </c>
    </row>
    <row r="3" spans="2:14" ht="57" customHeight="1" x14ac:dyDescent="0.25">
      <c r="B3" s="879" t="s">
        <v>56</v>
      </c>
      <c r="C3" s="880"/>
      <c r="D3" s="881" t="s">
        <v>57</v>
      </c>
    </row>
    <row r="4" spans="2:14" ht="42.75" customHeight="1" x14ac:dyDescent="0.25">
      <c r="B4" s="882" t="str">
        <f>IF(LEN('3-idegenerering'!C8)=0,"Spørgsmålet hentes automatisk",'3-idegenerering'!C8)</f>
        <v>Spørgsmålet hentes automatisk</v>
      </c>
      <c r="C4" s="878"/>
      <c r="D4" s="883"/>
    </row>
    <row r="5" spans="2:14" x14ac:dyDescent="0.25">
      <c r="B5" s="884" t="s">
        <v>59</v>
      </c>
      <c r="C5" s="877"/>
      <c r="D5" s="885"/>
      <c r="N5" t="str">
        <f>IF(LEN(C5)&gt;0,1,"")</f>
        <v/>
      </c>
    </row>
    <row r="6" spans="2:14" x14ac:dyDescent="0.25">
      <c r="B6" s="884" t="s">
        <v>64</v>
      </c>
      <c r="C6" s="877"/>
      <c r="D6" s="885"/>
      <c r="N6" t="str">
        <f t="shared" ref="N6:N27" si="0">IF(LEN(C6)&gt;0,1,"")</f>
        <v/>
      </c>
    </row>
    <row r="7" spans="2:14" x14ac:dyDescent="0.25">
      <c r="B7" s="884" t="s">
        <v>65</v>
      </c>
      <c r="C7" s="877"/>
      <c r="D7" s="885"/>
      <c r="N7" t="str">
        <f t="shared" si="0"/>
        <v/>
      </c>
    </row>
    <row r="8" spans="2:14" x14ac:dyDescent="0.25">
      <c r="B8" s="884" t="s">
        <v>66</v>
      </c>
      <c r="C8" s="877"/>
      <c r="D8" s="885"/>
      <c r="N8" t="str">
        <f t="shared" si="0"/>
        <v/>
      </c>
    </row>
    <row r="9" spans="2:14" x14ac:dyDescent="0.25">
      <c r="B9" s="884" t="s">
        <v>67</v>
      </c>
      <c r="C9" s="877"/>
      <c r="D9" s="885"/>
      <c r="N9" t="str">
        <f t="shared" si="0"/>
        <v/>
      </c>
    </row>
    <row r="10" spans="2:14" x14ac:dyDescent="0.25">
      <c r="B10" s="884" t="s">
        <v>68</v>
      </c>
      <c r="C10" s="877"/>
      <c r="D10" s="885"/>
      <c r="N10" t="str">
        <f t="shared" si="0"/>
        <v/>
      </c>
    </row>
    <row r="11" spans="2:14" x14ac:dyDescent="0.25">
      <c r="B11" s="884" t="s">
        <v>69</v>
      </c>
      <c r="C11" s="877"/>
      <c r="D11" s="885"/>
      <c r="N11" t="str">
        <f t="shared" si="0"/>
        <v/>
      </c>
    </row>
    <row r="12" spans="2:14" x14ac:dyDescent="0.25">
      <c r="B12" s="884" t="s">
        <v>70</v>
      </c>
      <c r="C12" s="877"/>
      <c r="D12" s="885"/>
      <c r="N12" t="str">
        <f t="shared" si="0"/>
        <v/>
      </c>
    </row>
    <row r="13" spans="2:14" x14ac:dyDescent="0.25">
      <c r="B13" s="884" t="s">
        <v>71</v>
      </c>
      <c r="C13" s="877"/>
      <c r="D13" s="885"/>
      <c r="N13" t="str">
        <f t="shared" si="0"/>
        <v/>
      </c>
    </row>
    <row r="14" spans="2:14" x14ac:dyDescent="0.25">
      <c r="B14" s="884" t="s">
        <v>72</v>
      </c>
      <c r="C14" s="877"/>
      <c r="D14" s="885"/>
      <c r="N14" t="str">
        <f t="shared" si="0"/>
        <v/>
      </c>
    </row>
    <row r="15" spans="2:14" x14ac:dyDescent="0.25">
      <c r="B15" s="884" t="s">
        <v>73</v>
      </c>
      <c r="C15" s="877"/>
      <c r="D15" s="885"/>
      <c r="N15" t="str">
        <f t="shared" si="0"/>
        <v/>
      </c>
    </row>
    <row r="16" spans="2:14" x14ac:dyDescent="0.25">
      <c r="B16" s="884" t="s">
        <v>74</v>
      </c>
      <c r="C16" s="877"/>
      <c r="D16" s="885"/>
      <c r="N16" t="str">
        <f t="shared" si="0"/>
        <v/>
      </c>
    </row>
    <row r="17" spans="2:14" x14ac:dyDescent="0.25">
      <c r="B17" s="884" t="s">
        <v>75</v>
      </c>
      <c r="C17" s="877"/>
      <c r="D17" s="885"/>
      <c r="N17" t="str">
        <f t="shared" si="0"/>
        <v/>
      </c>
    </row>
    <row r="18" spans="2:14" x14ac:dyDescent="0.25">
      <c r="B18" s="884" t="s">
        <v>76</v>
      </c>
      <c r="C18" s="877"/>
      <c r="D18" s="885"/>
      <c r="N18" t="str">
        <f t="shared" si="0"/>
        <v/>
      </c>
    </row>
    <row r="19" spans="2:14" x14ac:dyDescent="0.25">
      <c r="B19" s="884" t="s">
        <v>77</v>
      </c>
      <c r="C19" s="877"/>
      <c r="D19" s="885"/>
      <c r="N19" t="str">
        <f t="shared" si="0"/>
        <v/>
      </c>
    </row>
    <row r="20" spans="2:14" x14ac:dyDescent="0.25">
      <c r="B20" s="884" t="s">
        <v>78</v>
      </c>
      <c r="C20" s="877"/>
      <c r="D20" s="885"/>
      <c r="N20" t="str">
        <f t="shared" si="0"/>
        <v/>
      </c>
    </row>
    <row r="21" spans="2:14" x14ac:dyDescent="0.25">
      <c r="B21" s="884" t="s">
        <v>79</v>
      </c>
      <c r="C21" s="877"/>
      <c r="D21" s="885"/>
      <c r="N21" t="str">
        <f t="shared" si="0"/>
        <v/>
      </c>
    </row>
    <row r="22" spans="2:14" x14ac:dyDescent="0.25">
      <c r="B22" s="884" t="s">
        <v>80</v>
      </c>
      <c r="C22" s="877"/>
      <c r="D22" s="885"/>
      <c r="N22" t="str">
        <f t="shared" si="0"/>
        <v/>
      </c>
    </row>
    <row r="23" spans="2:14" x14ac:dyDescent="0.25">
      <c r="B23" s="884" t="s">
        <v>81</v>
      </c>
      <c r="C23" s="877"/>
      <c r="D23" s="885"/>
      <c r="N23" t="str">
        <f t="shared" si="0"/>
        <v/>
      </c>
    </row>
    <row r="24" spans="2:14" x14ac:dyDescent="0.25">
      <c r="B24" s="884" t="s">
        <v>82</v>
      </c>
      <c r="C24" s="877"/>
      <c r="D24" s="885"/>
      <c r="N24" t="str">
        <f t="shared" si="0"/>
        <v/>
      </c>
    </row>
    <row r="25" spans="2:14" x14ac:dyDescent="0.25">
      <c r="B25" s="884" t="s">
        <v>83</v>
      </c>
      <c r="C25" s="877"/>
      <c r="D25" s="885"/>
      <c r="N25" t="str">
        <f t="shared" si="0"/>
        <v/>
      </c>
    </row>
    <row r="26" spans="2:14" x14ac:dyDescent="0.25">
      <c r="B26" s="884" t="s">
        <v>84</v>
      </c>
      <c r="C26" s="877"/>
      <c r="D26" s="885"/>
      <c r="N26" t="str">
        <f t="shared" si="0"/>
        <v/>
      </c>
    </row>
    <row r="27" spans="2:14" ht="15.75" thickBot="1" x14ac:dyDescent="0.3">
      <c r="B27" s="886" t="s">
        <v>85</v>
      </c>
      <c r="C27" s="887"/>
      <c r="D27" s="888"/>
      <c r="N27" t="str">
        <f t="shared" si="0"/>
        <v/>
      </c>
    </row>
    <row r="28" spans="2:14" x14ac:dyDescent="0.25">
      <c r="N28">
        <f>SUM(N5:N27)</f>
        <v>0</v>
      </c>
    </row>
  </sheetData>
  <mergeCells count="25">
    <mergeCell ref="C27:D27"/>
    <mergeCell ref="C21:D21"/>
    <mergeCell ref="C22:D22"/>
    <mergeCell ref="C23:D23"/>
    <mergeCell ref="C24:D24"/>
    <mergeCell ref="C25:D25"/>
    <mergeCell ref="C26:D26"/>
    <mergeCell ref="C20:D20"/>
    <mergeCell ref="C9:D9"/>
    <mergeCell ref="C10:D10"/>
    <mergeCell ref="C11:D11"/>
    <mergeCell ref="C12:D12"/>
    <mergeCell ref="C13:D13"/>
    <mergeCell ref="C14:D14"/>
    <mergeCell ref="C15:D15"/>
    <mergeCell ref="C16:D16"/>
    <mergeCell ref="C17:D17"/>
    <mergeCell ref="C18:D18"/>
    <mergeCell ref="C19:D19"/>
    <mergeCell ref="C8:D8"/>
    <mergeCell ref="B3:C3"/>
    <mergeCell ref="B4:D4"/>
    <mergeCell ref="C5:D5"/>
    <mergeCell ref="C6:D6"/>
    <mergeCell ref="C7:D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8">
    <pageSetUpPr fitToPage="1"/>
  </sheetPr>
  <dimension ref="B2:N28"/>
  <sheetViews>
    <sheetView showGridLines="0" showRowColHeaders="0" workbookViewId="0"/>
  </sheetViews>
  <sheetFormatPr defaultRowHeight="15" x14ac:dyDescent="0.25"/>
  <cols>
    <col min="3" max="4" width="54" customWidth="1"/>
    <col min="5" max="5" width="3.5703125" customWidth="1"/>
    <col min="6" max="13" width="3.5703125" hidden="1" customWidth="1"/>
    <col min="14" max="17" width="0" hidden="1" customWidth="1"/>
  </cols>
  <sheetData>
    <row r="2" spans="2:14" ht="15.75" thickBot="1" x14ac:dyDescent="0.3">
      <c r="C2" s="15" t="s">
        <v>21</v>
      </c>
      <c r="D2" s="74">
        <f>IF(N28+N6&gt;0,IF((N28&gt;5)*(N6=1),2,1),0)</f>
        <v>0</v>
      </c>
    </row>
    <row r="3" spans="2:14" ht="25.5" customHeight="1" thickBot="1" x14ac:dyDescent="0.3">
      <c r="B3" s="429" t="s">
        <v>56</v>
      </c>
      <c r="C3" s="430"/>
      <c r="D3" s="431"/>
    </row>
    <row r="4" spans="2:14" ht="27" customHeight="1" thickBot="1" x14ac:dyDescent="0.3">
      <c r="B4" s="432" t="str">
        <f>IF(LEN('3-idegenerering'!C8)=0,"Spørgsmålet hentes automatisk",'3-idegenerering'!C8)</f>
        <v>Spørgsmålet hentes automatisk</v>
      </c>
      <c r="C4" s="433"/>
      <c r="D4" s="434"/>
    </row>
    <row r="5" spans="2:14" ht="20.25" customHeight="1" thickBot="1" x14ac:dyDescent="0.3">
      <c r="B5" s="429" t="s">
        <v>60</v>
      </c>
      <c r="C5" s="430"/>
      <c r="D5" s="431"/>
    </row>
    <row r="6" spans="2:14" ht="31.5" customHeight="1" thickBot="1" x14ac:dyDescent="0.3">
      <c r="B6" s="435"/>
      <c r="C6" s="344"/>
      <c r="D6" s="345"/>
      <c r="N6">
        <f>IF(LEN(B6)&gt;0,1,0)</f>
        <v>0</v>
      </c>
    </row>
    <row r="7" spans="2:14" ht="21.75" thickBot="1" x14ac:dyDescent="0.3">
      <c r="B7" s="16" t="s">
        <v>61</v>
      </c>
      <c r="C7" s="17" t="s">
        <v>62</v>
      </c>
      <c r="D7" s="17" t="s">
        <v>63</v>
      </c>
    </row>
    <row r="8" spans="2:14" ht="15.75" thickBot="1" x14ac:dyDescent="0.3">
      <c r="B8" s="14" t="s">
        <v>59</v>
      </c>
      <c r="C8" s="19"/>
      <c r="D8" s="19"/>
      <c r="N8">
        <f>IF(ISTEXT(C8)+ISTEXT(D8)=2,1,0)</f>
        <v>0</v>
      </c>
    </row>
    <row r="9" spans="2:14" ht="15.75" thickBot="1" x14ac:dyDescent="0.3">
      <c r="B9" s="14" t="s">
        <v>64</v>
      </c>
      <c r="C9" s="19"/>
      <c r="D9" s="19"/>
      <c r="N9">
        <f t="shared" ref="N9:N27" si="0">IF(ISTEXT(C9)+ISTEXT(D9)=2,1,0)</f>
        <v>0</v>
      </c>
    </row>
    <row r="10" spans="2:14" ht="15.75" thickBot="1" x14ac:dyDescent="0.3">
      <c r="B10" s="14" t="s">
        <v>65</v>
      </c>
      <c r="C10" s="19"/>
      <c r="D10" s="19"/>
      <c r="N10">
        <f t="shared" si="0"/>
        <v>0</v>
      </c>
    </row>
    <row r="11" spans="2:14" ht="15.75" thickBot="1" x14ac:dyDescent="0.3">
      <c r="B11" s="14" t="s">
        <v>66</v>
      </c>
      <c r="C11" s="19"/>
      <c r="D11" s="19"/>
      <c r="N11">
        <f t="shared" si="0"/>
        <v>0</v>
      </c>
    </row>
    <row r="12" spans="2:14" ht="15.75" thickBot="1" x14ac:dyDescent="0.3">
      <c r="B12" s="14" t="s">
        <v>67</v>
      </c>
      <c r="C12" s="19"/>
      <c r="D12" s="19"/>
      <c r="N12">
        <f t="shared" si="0"/>
        <v>0</v>
      </c>
    </row>
    <row r="13" spans="2:14" ht="15.75" thickBot="1" x14ac:dyDescent="0.3">
      <c r="B13" s="14" t="s">
        <v>68</v>
      </c>
      <c r="C13" s="19"/>
      <c r="D13" s="19"/>
      <c r="N13">
        <f t="shared" si="0"/>
        <v>0</v>
      </c>
    </row>
    <row r="14" spans="2:14" ht="15.75" thickBot="1" x14ac:dyDescent="0.3">
      <c r="B14" s="14" t="s">
        <v>69</v>
      </c>
      <c r="C14" s="19"/>
      <c r="D14" s="19"/>
      <c r="N14">
        <f t="shared" si="0"/>
        <v>0</v>
      </c>
    </row>
    <row r="15" spans="2:14" ht="15.75" thickBot="1" x14ac:dyDescent="0.3">
      <c r="B15" s="14" t="s">
        <v>70</v>
      </c>
      <c r="C15" s="19"/>
      <c r="D15" s="19"/>
      <c r="N15">
        <f t="shared" si="0"/>
        <v>0</v>
      </c>
    </row>
    <row r="16" spans="2:14" ht="15.75" thickBot="1" x14ac:dyDescent="0.3">
      <c r="B16" s="14" t="s">
        <v>71</v>
      </c>
      <c r="C16" s="19"/>
      <c r="D16" s="19"/>
      <c r="N16">
        <f t="shared" si="0"/>
        <v>0</v>
      </c>
    </row>
    <row r="17" spans="2:14" ht="15.75" thickBot="1" x14ac:dyDescent="0.3">
      <c r="B17" s="14" t="s">
        <v>72</v>
      </c>
      <c r="C17" s="19"/>
      <c r="D17" s="19"/>
      <c r="N17">
        <f t="shared" si="0"/>
        <v>0</v>
      </c>
    </row>
    <row r="18" spans="2:14" ht="15.75" thickBot="1" x14ac:dyDescent="0.3">
      <c r="B18" s="14" t="s">
        <v>73</v>
      </c>
      <c r="C18" s="19"/>
      <c r="D18" s="19"/>
      <c r="N18">
        <f t="shared" si="0"/>
        <v>0</v>
      </c>
    </row>
    <row r="19" spans="2:14" ht="15.75" thickBot="1" x14ac:dyDescent="0.3">
      <c r="B19" s="14" t="s">
        <v>74</v>
      </c>
      <c r="C19" s="19"/>
      <c r="D19" s="19"/>
      <c r="N19">
        <f t="shared" si="0"/>
        <v>0</v>
      </c>
    </row>
    <row r="20" spans="2:14" ht="15.75" thickBot="1" x14ac:dyDescent="0.3">
      <c r="B20" s="14" t="s">
        <v>75</v>
      </c>
      <c r="C20" s="19"/>
      <c r="D20" s="19"/>
      <c r="N20">
        <f t="shared" si="0"/>
        <v>0</v>
      </c>
    </row>
    <row r="21" spans="2:14" ht="15.75" thickBot="1" x14ac:dyDescent="0.3">
      <c r="B21" s="14" t="s">
        <v>76</v>
      </c>
      <c r="C21" s="19"/>
      <c r="D21" s="19"/>
      <c r="N21">
        <f t="shared" si="0"/>
        <v>0</v>
      </c>
    </row>
    <row r="22" spans="2:14" ht="15.75" thickBot="1" x14ac:dyDescent="0.3">
      <c r="B22" s="14" t="s">
        <v>77</v>
      </c>
      <c r="C22" s="19"/>
      <c r="D22" s="19"/>
      <c r="N22">
        <f t="shared" si="0"/>
        <v>0</v>
      </c>
    </row>
    <row r="23" spans="2:14" ht="15.75" thickBot="1" x14ac:dyDescent="0.3">
      <c r="B23" s="14" t="s">
        <v>78</v>
      </c>
      <c r="C23" s="19"/>
      <c r="D23" s="19"/>
      <c r="N23">
        <f t="shared" si="0"/>
        <v>0</v>
      </c>
    </row>
    <row r="24" spans="2:14" ht="15.75" thickBot="1" x14ac:dyDescent="0.3">
      <c r="B24" s="14" t="s">
        <v>79</v>
      </c>
      <c r="C24" s="19"/>
      <c r="D24" s="19"/>
      <c r="N24">
        <f t="shared" si="0"/>
        <v>0</v>
      </c>
    </row>
    <row r="25" spans="2:14" ht="15.75" thickBot="1" x14ac:dyDescent="0.3">
      <c r="B25" s="14" t="s">
        <v>80</v>
      </c>
      <c r="C25" s="19"/>
      <c r="D25" s="19"/>
      <c r="N25">
        <f t="shared" si="0"/>
        <v>0</v>
      </c>
    </row>
    <row r="26" spans="2:14" ht="15.75" thickBot="1" x14ac:dyDescent="0.3">
      <c r="B26" s="14" t="s">
        <v>81</v>
      </c>
      <c r="C26" s="19"/>
      <c r="D26" s="19"/>
      <c r="N26">
        <f t="shared" si="0"/>
        <v>0</v>
      </c>
    </row>
    <row r="27" spans="2:14" ht="15.75" thickBot="1" x14ac:dyDescent="0.3">
      <c r="B27" s="14" t="s">
        <v>82</v>
      </c>
      <c r="C27" s="19"/>
      <c r="D27" s="19"/>
      <c r="N27">
        <f t="shared" si="0"/>
        <v>0</v>
      </c>
    </row>
    <row r="28" spans="2:14" x14ac:dyDescent="0.25">
      <c r="N28">
        <f>SUM(N8:N27)</f>
        <v>0</v>
      </c>
    </row>
  </sheetData>
  <mergeCells count="4">
    <mergeCell ref="B3:D3"/>
    <mergeCell ref="B4:D4"/>
    <mergeCell ref="B5:D5"/>
    <mergeCell ref="B6:D6"/>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19">
    <pageSetUpPr fitToPage="1"/>
  </sheetPr>
  <dimension ref="B2:N28"/>
  <sheetViews>
    <sheetView showGridLines="0" showRowColHeaders="0" workbookViewId="0"/>
  </sheetViews>
  <sheetFormatPr defaultRowHeight="15" x14ac:dyDescent="0.25"/>
  <cols>
    <col min="3" max="3" width="74.28515625" customWidth="1"/>
    <col min="4" max="4" width="11.85546875" customWidth="1"/>
    <col min="6" max="15" width="0" hidden="1" customWidth="1"/>
  </cols>
  <sheetData>
    <row r="2" spans="2:14" ht="15.75" thickBot="1" x14ac:dyDescent="0.3">
      <c r="C2" s="15" t="s">
        <v>21</v>
      </c>
      <c r="D2" s="74">
        <f>IF(N28&gt;0,IF(N28&gt;6,2,1),0)</f>
        <v>0</v>
      </c>
    </row>
    <row r="3" spans="2:14" ht="57" customHeight="1" x14ac:dyDescent="0.25">
      <c r="B3" s="879" t="s">
        <v>56</v>
      </c>
      <c r="C3" s="880"/>
      <c r="D3" s="881" t="s">
        <v>57</v>
      </c>
    </row>
    <row r="4" spans="2:14" ht="42.75" customHeight="1" x14ac:dyDescent="0.25">
      <c r="B4" s="882" t="str">
        <f>IF(LEN('3-idegenerering'!C10)=0,"Spørgsmålet hentes automatisk",'3-idegenerering'!C10)</f>
        <v>Spørgsmålet hentes automatisk</v>
      </c>
      <c r="C4" s="878"/>
      <c r="D4" s="883"/>
    </row>
    <row r="5" spans="2:14" x14ac:dyDescent="0.25">
      <c r="B5" s="884" t="s">
        <v>59</v>
      </c>
      <c r="C5" s="877"/>
      <c r="D5" s="885"/>
      <c r="N5" t="str">
        <f>IF(LEN(C5)&gt;0,1,"")</f>
        <v/>
      </c>
    </row>
    <row r="6" spans="2:14" x14ac:dyDescent="0.25">
      <c r="B6" s="884" t="s">
        <v>64</v>
      </c>
      <c r="C6" s="877"/>
      <c r="D6" s="885"/>
      <c r="N6" t="str">
        <f t="shared" ref="N6:N27" si="0">IF(LEN(C6)&gt;0,1,"")</f>
        <v/>
      </c>
    </row>
    <row r="7" spans="2:14" x14ac:dyDescent="0.25">
      <c r="B7" s="884" t="s">
        <v>65</v>
      </c>
      <c r="C7" s="877"/>
      <c r="D7" s="885"/>
      <c r="N7" t="str">
        <f t="shared" si="0"/>
        <v/>
      </c>
    </row>
    <row r="8" spans="2:14" x14ac:dyDescent="0.25">
      <c r="B8" s="884" t="s">
        <v>66</v>
      </c>
      <c r="C8" s="877"/>
      <c r="D8" s="885"/>
      <c r="N8" t="str">
        <f t="shared" si="0"/>
        <v/>
      </c>
    </row>
    <row r="9" spans="2:14" x14ac:dyDescent="0.25">
      <c r="B9" s="884" t="s">
        <v>67</v>
      </c>
      <c r="C9" s="877"/>
      <c r="D9" s="885"/>
      <c r="N9" t="str">
        <f t="shared" si="0"/>
        <v/>
      </c>
    </row>
    <row r="10" spans="2:14" x14ac:dyDescent="0.25">
      <c r="B10" s="884" t="s">
        <v>68</v>
      </c>
      <c r="C10" s="877"/>
      <c r="D10" s="885"/>
      <c r="N10" t="str">
        <f t="shared" si="0"/>
        <v/>
      </c>
    </row>
    <row r="11" spans="2:14" x14ac:dyDescent="0.25">
      <c r="B11" s="884" t="s">
        <v>69</v>
      </c>
      <c r="C11" s="877"/>
      <c r="D11" s="885"/>
      <c r="N11" t="str">
        <f t="shared" si="0"/>
        <v/>
      </c>
    </row>
    <row r="12" spans="2:14" x14ac:dyDescent="0.25">
      <c r="B12" s="884" t="s">
        <v>70</v>
      </c>
      <c r="C12" s="877"/>
      <c r="D12" s="885"/>
      <c r="N12" t="str">
        <f t="shared" si="0"/>
        <v/>
      </c>
    </row>
    <row r="13" spans="2:14" x14ac:dyDescent="0.25">
      <c r="B13" s="884" t="s">
        <v>71</v>
      </c>
      <c r="C13" s="877"/>
      <c r="D13" s="885"/>
      <c r="N13" t="str">
        <f t="shared" si="0"/>
        <v/>
      </c>
    </row>
    <row r="14" spans="2:14" x14ac:dyDescent="0.25">
      <c r="B14" s="884" t="s">
        <v>72</v>
      </c>
      <c r="C14" s="877"/>
      <c r="D14" s="885"/>
      <c r="N14" t="str">
        <f t="shared" si="0"/>
        <v/>
      </c>
    </row>
    <row r="15" spans="2:14" x14ac:dyDescent="0.25">
      <c r="B15" s="884" t="s">
        <v>73</v>
      </c>
      <c r="C15" s="877"/>
      <c r="D15" s="885"/>
      <c r="N15" t="str">
        <f t="shared" si="0"/>
        <v/>
      </c>
    </row>
    <row r="16" spans="2:14" x14ac:dyDescent="0.25">
      <c r="B16" s="884" t="s">
        <v>74</v>
      </c>
      <c r="C16" s="877"/>
      <c r="D16" s="885"/>
      <c r="N16" t="str">
        <f t="shared" si="0"/>
        <v/>
      </c>
    </row>
    <row r="17" spans="2:14" x14ac:dyDescent="0.25">
      <c r="B17" s="884" t="s">
        <v>75</v>
      </c>
      <c r="C17" s="877"/>
      <c r="D17" s="885"/>
      <c r="N17" t="str">
        <f t="shared" si="0"/>
        <v/>
      </c>
    </row>
    <row r="18" spans="2:14" x14ac:dyDescent="0.25">
      <c r="B18" s="884" t="s">
        <v>76</v>
      </c>
      <c r="C18" s="877"/>
      <c r="D18" s="885"/>
      <c r="N18" t="str">
        <f t="shared" si="0"/>
        <v/>
      </c>
    </row>
    <row r="19" spans="2:14" x14ac:dyDescent="0.25">
      <c r="B19" s="884" t="s">
        <v>77</v>
      </c>
      <c r="C19" s="877"/>
      <c r="D19" s="885"/>
      <c r="N19" t="str">
        <f t="shared" si="0"/>
        <v/>
      </c>
    </row>
    <row r="20" spans="2:14" x14ac:dyDescent="0.25">
      <c r="B20" s="884" t="s">
        <v>78</v>
      </c>
      <c r="C20" s="877"/>
      <c r="D20" s="885"/>
      <c r="N20" t="str">
        <f t="shared" si="0"/>
        <v/>
      </c>
    </row>
    <row r="21" spans="2:14" x14ac:dyDescent="0.25">
      <c r="B21" s="884" t="s">
        <v>79</v>
      </c>
      <c r="C21" s="877"/>
      <c r="D21" s="885"/>
      <c r="N21" t="str">
        <f t="shared" si="0"/>
        <v/>
      </c>
    </row>
    <row r="22" spans="2:14" x14ac:dyDescent="0.25">
      <c r="B22" s="884" t="s">
        <v>80</v>
      </c>
      <c r="C22" s="877"/>
      <c r="D22" s="885"/>
      <c r="N22" t="str">
        <f t="shared" si="0"/>
        <v/>
      </c>
    </row>
    <row r="23" spans="2:14" x14ac:dyDescent="0.25">
      <c r="B23" s="884" t="s">
        <v>81</v>
      </c>
      <c r="C23" s="877"/>
      <c r="D23" s="885"/>
      <c r="N23" t="str">
        <f t="shared" si="0"/>
        <v/>
      </c>
    </row>
    <row r="24" spans="2:14" x14ac:dyDescent="0.25">
      <c r="B24" s="884" t="s">
        <v>82</v>
      </c>
      <c r="C24" s="877"/>
      <c r="D24" s="885"/>
      <c r="N24" t="str">
        <f t="shared" si="0"/>
        <v/>
      </c>
    </row>
    <row r="25" spans="2:14" x14ac:dyDescent="0.25">
      <c r="B25" s="884" t="s">
        <v>83</v>
      </c>
      <c r="C25" s="877"/>
      <c r="D25" s="885"/>
      <c r="N25" t="str">
        <f t="shared" si="0"/>
        <v/>
      </c>
    </row>
    <row r="26" spans="2:14" x14ac:dyDescent="0.25">
      <c r="B26" s="884" t="s">
        <v>84</v>
      </c>
      <c r="C26" s="877"/>
      <c r="D26" s="885"/>
      <c r="N26" t="str">
        <f t="shared" si="0"/>
        <v/>
      </c>
    </row>
    <row r="27" spans="2:14" ht="15.75" thickBot="1" x14ac:dyDescent="0.3">
      <c r="B27" s="886" t="s">
        <v>85</v>
      </c>
      <c r="C27" s="887"/>
      <c r="D27" s="888"/>
      <c r="N27" t="str">
        <f t="shared" si="0"/>
        <v/>
      </c>
    </row>
    <row r="28" spans="2:14" x14ac:dyDescent="0.25">
      <c r="N28">
        <f>SUM(N5:N27)</f>
        <v>0</v>
      </c>
    </row>
  </sheetData>
  <mergeCells count="25">
    <mergeCell ref="C27:D27"/>
    <mergeCell ref="C21:D21"/>
    <mergeCell ref="C22:D22"/>
    <mergeCell ref="C23:D23"/>
    <mergeCell ref="C24:D24"/>
    <mergeCell ref="C25:D25"/>
    <mergeCell ref="C26:D26"/>
    <mergeCell ref="C20:D20"/>
    <mergeCell ref="C9:D9"/>
    <mergeCell ref="C10:D10"/>
    <mergeCell ref="C11:D11"/>
    <mergeCell ref="C12:D12"/>
    <mergeCell ref="C13:D13"/>
    <mergeCell ref="C14:D14"/>
    <mergeCell ref="C15:D15"/>
    <mergeCell ref="C16:D16"/>
    <mergeCell ref="C17:D17"/>
    <mergeCell ref="C18:D18"/>
    <mergeCell ref="C19:D19"/>
    <mergeCell ref="C8:D8"/>
    <mergeCell ref="B3:C3"/>
    <mergeCell ref="B4:D4"/>
    <mergeCell ref="C5:D5"/>
    <mergeCell ref="C6:D6"/>
    <mergeCell ref="C7:D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2"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0">
    <pageSetUpPr fitToPage="1"/>
  </sheetPr>
  <dimension ref="B2:N28"/>
  <sheetViews>
    <sheetView showGridLines="0" showRowColHeaders="0" workbookViewId="0"/>
  </sheetViews>
  <sheetFormatPr defaultRowHeight="15" x14ac:dyDescent="0.25"/>
  <cols>
    <col min="3" max="4" width="54" customWidth="1"/>
    <col min="5" max="5" width="3.5703125" customWidth="1"/>
    <col min="6" max="13" width="3.5703125" hidden="1" customWidth="1"/>
    <col min="14" max="16" width="0" hidden="1" customWidth="1"/>
  </cols>
  <sheetData>
    <row r="2" spans="2:14" ht="15.75" thickBot="1" x14ac:dyDescent="0.3">
      <c r="C2" s="15" t="s">
        <v>21</v>
      </c>
      <c r="D2" s="74">
        <f>IF(N28+N6&gt;0,IF((N28&gt;5)*(N6=1),2,1),0)</f>
        <v>0</v>
      </c>
    </row>
    <row r="3" spans="2:14" ht="25.5" customHeight="1" thickBot="1" x14ac:dyDescent="0.3">
      <c r="B3" s="429" t="s">
        <v>56</v>
      </c>
      <c r="C3" s="430"/>
      <c r="D3" s="431"/>
    </row>
    <row r="4" spans="2:14" ht="27" customHeight="1" thickBot="1" x14ac:dyDescent="0.3">
      <c r="B4" s="432" t="str">
        <f>IF(LEN('3-idegenerering'!C10)=0,"Spørgsmålet hentes automatisk",'3-idegenerering'!C10)</f>
        <v>Spørgsmålet hentes automatisk</v>
      </c>
      <c r="C4" s="433"/>
      <c r="D4" s="434"/>
    </row>
    <row r="5" spans="2:14" ht="20.25" customHeight="1" thickBot="1" x14ac:dyDescent="0.3">
      <c r="B5" s="429" t="s">
        <v>60</v>
      </c>
      <c r="C5" s="430"/>
      <c r="D5" s="431"/>
    </row>
    <row r="6" spans="2:14" ht="31.5" customHeight="1" thickBot="1" x14ac:dyDescent="0.3">
      <c r="B6" s="435"/>
      <c r="C6" s="344"/>
      <c r="D6" s="345"/>
      <c r="N6">
        <f>IF(LEN(B6)&gt;0,1,0)</f>
        <v>0</v>
      </c>
    </row>
    <row r="7" spans="2:14" ht="21.75" thickBot="1" x14ac:dyDescent="0.3">
      <c r="B7" s="16" t="s">
        <v>61</v>
      </c>
      <c r="C7" s="17" t="s">
        <v>62</v>
      </c>
      <c r="D7" s="17" t="s">
        <v>63</v>
      </c>
    </row>
    <row r="8" spans="2:14" ht="15.75" thickBot="1" x14ac:dyDescent="0.3">
      <c r="B8" s="14" t="s">
        <v>59</v>
      </c>
      <c r="C8" s="19"/>
      <c r="D8" s="19"/>
      <c r="N8">
        <f>IF(ISTEXT(C8)+ISTEXT(D8)=2,1,0)</f>
        <v>0</v>
      </c>
    </row>
    <row r="9" spans="2:14" ht="15.75" thickBot="1" x14ac:dyDescent="0.3">
      <c r="B9" s="14" t="s">
        <v>64</v>
      </c>
      <c r="C9" s="19"/>
      <c r="D9" s="19"/>
      <c r="N9">
        <f t="shared" ref="N9:N27" si="0">IF(ISTEXT(C9)+ISTEXT(D9)=2,1,0)</f>
        <v>0</v>
      </c>
    </row>
    <row r="10" spans="2:14" ht="15.75" thickBot="1" x14ac:dyDescent="0.3">
      <c r="B10" s="14" t="s">
        <v>65</v>
      </c>
      <c r="C10" s="19"/>
      <c r="D10" s="19"/>
      <c r="N10">
        <f t="shared" si="0"/>
        <v>0</v>
      </c>
    </row>
    <row r="11" spans="2:14" ht="15.75" thickBot="1" x14ac:dyDescent="0.3">
      <c r="B11" s="14" t="s">
        <v>66</v>
      </c>
      <c r="C11" s="19"/>
      <c r="D11" s="19"/>
      <c r="N11">
        <f t="shared" si="0"/>
        <v>0</v>
      </c>
    </row>
    <row r="12" spans="2:14" ht="15.75" thickBot="1" x14ac:dyDescent="0.3">
      <c r="B12" s="14" t="s">
        <v>67</v>
      </c>
      <c r="C12" s="19"/>
      <c r="D12" s="19"/>
      <c r="N12">
        <f t="shared" si="0"/>
        <v>0</v>
      </c>
    </row>
    <row r="13" spans="2:14" ht="15.75" thickBot="1" x14ac:dyDescent="0.3">
      <c r="B13" s="14" t="s">
        <v>68</v>
      </c>
      <c r="C13" s="19"/>
      <c r="D13" s="19"/>
      <c r="N13">
        <f t="shared" si="0"/>
        <v>0</v>
      </c>
    </row>
    <row r="14" spans="2:14" ht="15.75" thickBot="1" x14ac:dyDescent="0.3">
      <c r="B14" s="14" t="s">
        <v>69</v>
      </c>
      <c r="C14" s="19"/>
      <c r="D14" s="19"/>
      <c r="N14">
        <f t="shared" si="0"/>
        <v>0</v>
      </c>
    </row>
    <row r="15" spans="2:14" ht="15.75" thickBot="1" x14ac:dyDescent="0.3">
      <c r="B15" s="14" t="s">
        <v>70</v>
      </c>
      <c r="C15" s="19"/>
      <c r="D15" s="19"/>
      <c r="N15">
        <f t="shared" si="0"/>
        <v>0</v>
      </c>
    </row>
    <row r="16" spans="2:14" ht="15.75" thickBot="1" x14ac:dyDescent="0.3">
      <c r="B16" s="14" t="s">
        <v>71</v>
      </c>
      <c r="C16" s="19"/>
      <c r="D16" s="19"/>
      <c r="N16">
        <f t="shared" si="0"/>
        <v>0</v>
      </c>
    </row>
    <row r="17" spans="2:14" ht="15.75" thickBot="1" x14ac:dyDescent="0.3">
      <c r="B17" s="14" t="s">
        <v>72</v>
      </c>
      <c r="C17" s="19"/>
      <c r="D17" s="19"/>
      <c r="N17">
        <f t="shared" si="0"/>
        <v>0</v>
      </c>
    </row>
    <row r="18" spans="2:14" ht="15.75" thickBot="1" x14ac:dyDescent="0.3">
      <c r="B18" s="14" t="s">
        <v>73</v>
      </c>
      <c r="C18" s="19"/>
      <c r="D18" s="19"/>
      <c r="N18">
        <f t="shared" si="0"/>
        <v>0</v>
      </c>
    </row>
    <row r="19" spans="2:14" ht="15.75" thickBot="1" x14ac:dyDescent="0.3">
      <c r="B19" s="14" t="s">
        <v>74</v>
      </c>
      <c r="C19" s="19"/>
      <c r="D19" s="19"/>
      <c r="N19">
        <f t="shared" si="0"/>
        <v>0</v>
      </c>
    </row>
    <row r="20" spans="2:14" ht="15.75" thickBot="1" x14ac:dyDescent="0.3">
      <c r="B20" s="14" t="s">
        <v>75</v>
      </c>
      <c r="C20" s="19"/>
      <c r="D20" s="19"/>
      <c r="N20">
        <f t="shared" si="0"/>
        <v>0</v>
      </c>
    </row>
    <row r="21" spans="2:14" ht="15.75" thickBot="1" x14ac:dyDescent="0.3">
      <c r="B21" s="14" t="s">
        <v>76</v>
      </c>
      <c r="C21" s="19"/>
      <c r="D21" s="19"/>
      <c r="N21">
        <f t="shared" si="0"/>
        <v>0</v>
      </c>
    </row>
    <row r="22" spans="2:14" ht="15.75" thickBot="1" x14ac:dyDescent="0.3">
      <c r="B22" s="14" t="s">
        <v>77</v>
      </c>
      <c r="C22" s="19"/>
      <c r="D22" s="19"/>
      <c r="N22">
        <f t="shared" si="0"/>
        <v>0</v>
      </c>
    </row>
    <row r="23" spans="2:14" ht="15.75" thickBot="1" x14ac:dyDescent="0.3">
      <c r="B23" s="14" t="s">
        <v>78</v>
      </c>
      <c r="C23" s="19"/>
      <c r="D23" s="19"/>
      <c r="N23">
        <f t="shared" si="0"/>
        <v>0</v>
      </c>
    </row>
    <row r="24" spans="2:14" ht="15.75" thickBot="1" x14ac:dyDescent="0.3">
      <c r="B24" s="14" t="s">
        <v>79</v>
      </c>
      <c r="C24" s="19"/>
      <c r="D24" s="19"/>
      <c r="N24">
        <f t="shared" si="0"/>
        <v>0</v>
      </c>
    </row>
    <row r="25" spans="2:14" ht="15.75" thickBot="1" x14ac:dyDescent="0.3">
      <c r="B25" s="14" t="s">
        <v>80</v>
      </c>
      <c r="C25" s="19"/>
      <c r="D25" s="19"/>
      <c r="N25">
        <f t="shared" si="0"/>
        <v>0</v>
      </c>
    </row>
    <row r="26" spans="2:14" ht="15.75" thickBot="1" x14ac:dyDescent="0.3">
      <c r="B26" s="14" t="s">
        <v>81</v>
      </c>
      <c r="C26" s="19"/>
      <c r="D26" s="19"/>
      <c r="N26">
        <f t="shared" si="0"/>
        <v>0</v>
      </c>
    </row>
    <row r="27" spans="2:14" ht="15.75" thickBot="1" x14ac:dyDescent="0.3">
      <c r="B27" s="14" t="s">
        <v>82</v>
      </c>
      <c r="C27" s="19"/>
      <c r="D27" s="19"/>
      <c r="N27">
        <f t="shared" si="0"/>
        <v>0</v>
      </c>
    </row>
    <row r="28" spans="2:14" x14ac:dyDescent="0.25">
      <c r="N28">
        <f>SUM(N8:N27)</f>
        <v>0</v>
      </c>
    </row>
  </sheetData>
  <mergeCells count="4">
    <mergeCell ref="B3:D3"/>
    <mergeCell ref="B4:D4"/>
    <mergeCell ref="B5:D5"/>
    <mergeCell ref="B6:D6"/>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5"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1">
    <pageSetUpPr fitToPage="1"/>
  </sheetPr>
  <dimension ref="B2:N28"/>
  <sheetViews>
    <sheetView showGridLines="0" showRowColHeaders="0" workbookViewId="0"/>
  </sheetViews>
  <sheetFormatPr defaultRowHeight="15" x14ac:dyDescent="0.25"/>
  <cols>
    <col min="3" max="3" width="74.28515625" customWidth="1"/>
    <col min="4" max="4" width="11.85546875" customWidth="1"/>
    <col min="6" max="17" width="0" hidden="1" customWidth="1"/>
  </cols>
  <sheetData>
    <row r="2" spans="2:14" ht="15.75" thickBot="1" x14ac:dyDescent="0.3">
      <c r="C2" s="15" t="s">
        <v>21</v>
      </c>
      <c r="D2" s="74">
        <f>IF(N28&gt;0,IF(N28&gt;6,2,1),0)</f>
        <v>0</v>
      </c>
    </row>
    <row r="3" spans="2:14" ht="57" customHeight="1" x14ac:dyDescent="0.25">
      <c r="B3" s="879" t="s">
        <v>56</v>
      </c>
      <c r="C3" s="880"/>
      <c r="D3" s="881" t="s">
        <v>57</v>
      </c>
    </row>
    <row r="4" spans="2:14" ht="42.75" customHeight="1" x14ac:dyDescent="0.25">
      <c r="B4" s="882" t="str">
        <f>IF(LEN('3-idegenerering'!C12)=0,"Spørgsmålet hentes automatisk",'3-idegenerering'!C12)</f>
        <v>Spørgsmålet hentes automatisk</v>
      </c>
      <c r="C4" s="878"/>
      <c r="D4" s="883"/>
    </row>
    <row r="5" spans="2:14" x14ac:dyDescent="0.25">
      <c r="B5" s="884" t="s">
        <v>59</v>
      </c>
      <c r="C5" s="877"/>
      <c r="D5" s="885"/>
      <c r="N5" t="str">
        <f>IF(LEN(C5)&gt;0,1,"")</f>
        <v/>
      </c>
    </row>
    <row r="6" spans="2:14" x14ac:dyDescent="0.25">
      <c r="B6" s="884" t="s">
        <v>64</v>
      </c>
      <c r="C6" s="877"/>
      <c r="D6" s="885"/>
      <c r="N6" t="str">
        <f t="shared" ref="N6:N27" si="0">IF(LEN(C6)&gt;0,1,"")</f>
        <v/>
      </c>
    </row>
    <row r="7" spans="2:14" x14ac:dyDescent="0.25">
      <c r="B7" s="884" t="s">
        <v>65</v>
      </c>
      <c r="C7" s="877"/>
      <c r="D7" s="885"/>
      <c r="N7" t="str">
        <f t="shared" si="0"/>
        <v/>
      </c>
    </row>
    <row r="8" spans="2:14" x14ac:dyDescent="0.25">
      <c r="B8" s="884" t="s">
        <v>66</v>
      </c>
      <c r="C8" s="877"/>
      <c r="D8" s="885"/>
      <c r="N8" t="str">
        <f t="shared" si="0"/>
        <v/>
      </c>
    </row>
    <row r="9" spans="2:14" x14ac:dyDescent="0.25">
      <c r="B9" s="884" t="s">
        <v>67</v>
      </c>
      <c r="C9" s="877"/>
      <c r="D9" s="885"/>
      <c r="N9" t="str">
        <f t="shared" si="0"/>
        <v/>
      </c>
    </row>
    <row r="10" spans="2:14" x14ac:dyDescent="0.25">
      <c r="B10" s="884" t="s">
        <v>68</v>
      </c>
      <c r="C10" s="877"/>
      <c r="D10" s="885"/>
      <c r="N10" t="str">
        <f t="shared" si="0"/>
        <v/>
      </c>
    </row>
    <row r="11" spans="2:14" x14ac:dyDescent="0.25">
      <c r="B11" s="884" t="s">
        <v>69</v>
      </c>
      <c r="C11" s="877"/>
      <c r="D11" s="885"/>
      <c r="N11" t="str">
        <f t="shared" si="0"/>
        <v/>
      </c>
    </row>
    <row r="12" spans="2:14" x14ac:dyDescent="0.25">
      <c r="B12" s="884" t="s">
        <v>70</v>
      </c>
      <c r="C12" s="877"/>
      <c r="D12" s="885"/>
      <c r="N12" t="str">
        <f t="shared" si="0"/>
        <v/>
      </c>
    </row>
    <row r="13" spans="2:14" x14ac:dyDescent="0.25">
      <c r="B13" s="884" t="s">
        <v>71</v>
      </c>
      <c r="C13" s="877"/>
      <c r="D13" s="885"/>
      <c r="N13" t="str">
        <f t="shared" si="0"/>
        <v/>
      </c>
    </row>
    <row r="14" spans="2:14" x14ac:dyDescent="0.25">
      <c r="B14" s="884" t="s">
        <v>72</v>
      </c>
      <c r="C14" s="877"/>
      <c r="D14" s="885"/>
      <c r="N14" t="str">
        <f t="shared" si="0"/>
        <v/>
      </c>
    </row>
    <row r="15" spans="2:14" x14ac:dyDescent="0.25">
      <c r="B15" s="884" t="s">
        <v>73</v>
      </c>
      <c r="C15" s="877"/>
      <c r="D15" s="885"/>
      <c r="N15" t="str">
        <f t="shared" si="0"/>
        <v/>
      </c>
    </row>
    <row r="16" spans="2:14" x14ac:dyDescent="0.25">
      <c r="B16" s="884" t="s">
        <v>74</v>
      </c>
      <c r="C16" s="877"/>
      <c r="D16" s="885"/>
      <c r="N16" t="str">
        <f t="shared" si="0"/>
        <v/>
      </c>
    </row>
    <row r="17" spans="2:14" x14ac:dyDescent="0.25">
      <c r="B17" s="884" t="s">
        <v>75</v>
      </c>
      <c r="C17" s="877"/>
      <c r="D17" s="885"/>
      <c r="N17" t="str">
        <f t="shared" si="0"/>
        <v/>
      </c>
    </row>
    <row r="18" spans="2:14" x14ac:dyDescent="0.25">
      <c r="B18" s="884" t="s">
        <v>76</v>
      </c>
      <c r="C18" s="877"/>
      <c r="D18" s="885"/>
      <c r="N18" t="str">
        <f t="shared" si="0"/>
        <v/>
      </c>
    </row>
    <row r="19" spans="2:14" x14ac:dyDescent="0.25">
      <c r="B19" s="884" t="s">
        <v>77</v>
      </c>
      <c r="C19" s="877"/>
      <c r="D19" s="885"/>
      <c r="N19" t="str">
        <f t="shared" si="0"/>
        <v/>
      </c>
    </row>
    <row r="20" spans="2:14" x14ac:dyDescent="0.25">
      <c r="B20" s="884" t="s">
        <v>78</v>
      </c>
      <c r="C20" s="877"/>
      <c r="D20" s="885"/>
      <c r="N20" t="str">
        <f t="shared" si="0"/>
        <v/>
      </c>
    </row>
    <row r="21" spans="2:14" x14ac:dyDescent="0.25">
      <c r="B21" s="884" t="s">
        <v>79</v>
      </c>
      <c r="C21" s="877"/>
      <c r="D21" s="885"/>
      <c r="N21" t="str">
        <f t="shared" si="0"/>
        <v/>
      </c>
    </row>
    <row r="22" spans="2:14" x14ac:dyDescent="0.25">
      <c r="B22" s="884" t="s">
        <v>80</v>
      </c>
      <c r="C22" s="877"/>
      <c r="D22" s="885"/>
      <c r="N22" t="str">
        <f t="shared" si="0"/>
        <v/>
      </c>
    </row>
    <row r="23" spans="2:14" x14ac:dyDescent="0.25">
      <c r="B23" s="884" t="s">
        <v>81</v>
      </c>
      <c r="C23" s="877"/>
      <c r="D23" s="885"/>
      <c r="N23" t="str">
        <f t="shared" si="0"/>
        <v/>
      </c>
    </row>
    <row r="24" spans="2:14" x14ac:dyDescent="0.25">
      <c r="B24" s="884" t="s">
        <v>82</v>
      </c>
      <c r="C24" s="877"/>
      <c r="D24" s="885"/>
      <c r="N24" t="str">
        <f t="shared" si="0"/>
        <v/>
      </c>
    </row>
    <row r="25" spans="2:14" x14ac:dyDescent="0.25">
      <c r="B25" s="884" t="s">
        <v>83</v>
      </c>
      <c r="C25" s="877"/>
      <c r="D25" s="885"/>
      <c r="N25" t="str">
        <f t="shared" si="0"/>
        <v/>
      </c>
    </row>
    <row r="26" spans="2:14" x14ac:dyDescent="0.25">
      <c r="B26" s="884" t="s">
        <v>84</v>
      </c>
      <c r="C26" s="877"/>
      <c r="D26" s="885"/>
      <c r="N26" t="str">
        <f t="shared" si="0"/>
        <v/>
      </c>
    </row>
    <row r="27" spans="2:14" ht="15.75" thickBot="1" x14ac:dyDescent="0.3">
      <c r="B27" s="886" t="s">
        <v>85</v>
      </c>
      <c r="C27" s="887"/>
      <c r="D27" s="888"/>
      <c r="N27" t="str">
        <f t="shared" si="0"/>
        <v/>
      </c>
    </row>
    <row r="28" spans="2:14" x14ac:dyDescent="0.25">
      <c r="N28">
        <f>SUM(N5:N27)</f>
        <v>0</v>
      </c>
    </row>
  </sheetData>
  <mergeCells count="25">
    <mergeCell ref="C27:D27"/>
    <mergeCell ref="C21:D21"/>
    <mergeCell ref="C22:D22"/>
    <mergeCell ref="C23:D23"/>
    <mergeCell ref="C24:D24"/>
    <mergeCell ref="C25:D25"/>
    <mergeCell ref="C26:D26"/>
    <mergeCell ref="C20:D20"/>
    <mergeCell ref="C9:D9"/>
    <mergeCell ref="C10:D10"/>
    <mergeCell ref="C11:D11"/>
    <mergeCell ref="C12:D12"/>
    <mergeCell ref="C13:D13"/>
    <mergeCell ref="C14:D14"/>
    <mergeCell ref="C15:D15"/>
    <mergeCell ref="C16:D16"/>
    <mergeCell ref="C17:D17"/>
    <mergeCell ref="C18:D18"/>
    <mergeCell ref="C19:D19"/>
    <mergeCell ref="C8:D8"/>
    <mergeCell ref="B3:C3"/>
    <mergeCell ref="B4:D4"/>
    <mergeCell ref="C5:D5"/>
    <mergeCell ref="C6:D6"/>
    <mergeCell ref="C7:D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2"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2">
    <pageSetUpPr fitToPage="1"/>
  </sheetPr>
  <dimension ref="B2:N28"/>
  <sheetViews>
    <sheetView showGridLines="0" showRowColHeaders="0" workbookViewId="0"/>
  </sheetViews>
  <sheetFormatPr defaultRowHeight="15" x14ac:dyDescent="0.25"/>
  <cols>
    <col min="3" max="4" width="54" customWidth="1"/>
    <col min="5" max="5" width="3.5703125" customWidth="1"/>
    <col min="6" max="13" width="3.5703125" hidden="1" customWidth="1"/>
    <col min="14" max="16" width="0" hidden="1" customWidth="1"/>
  </cols>
  <sheetData>
    <row r="2" spans="2:14" ht="15.75" thickBot="1" x14ac:dyDescent="0.3">
      <c r="C2" s="15" t="s">
        <v>21</v>
      </c>
      <c r="D2" s="74">
        <f>IF(N28+N6&gt;0,IF((N28&gt;5)*(N6=1),2,1),0)</f>
        <v>0</v>
      </c>
    </row>
    <row r="3" spans="2:14" ht="25.5" customHeight="1" thickBot="1" x14ac:dyDescent="0.3">
      <c r="B3" s="429" t="s">
        <v>56</v>
      </c>
      <c r="C3" s="430"/>
      <c r="D3" s="431"/>
    </row>
    <row r="4" spans="2:14" ht="27" customHeight="1" thickBot="1" x14ac:dyDescent="0.3">
      <c r="B4" s="432" t="str">
        <f>IF(LEN('3-idegenerering'!C12)=0,"Spørgsmålet hentes automatisk",'3-idegenerering'!C12)</f>
        <v>Spørgsmålet hentes automatisk</v>
      </c>
      <c r="C4" s="433"/>
      <c r="D4" s="434"/>
    </row>
    <row r="5" spans="2:14" ht="20.25" customHeight="1" thickBot="1" x14ac:dyDescent="0.3">
      <c r="B5" s="429" t="s">
        <v>60</v>
      </c>
      <c r="C5" s="430"/>
      <c r="D5" s="431"/>
    </row>
    <row r="6" spans="2:14" ht="31.5" customHeight="1" thickBot="1" x14ac:dyDescent="0.3">
      <c r="B6" s="435"/>
      <c r="C6" s="344"/>
      <c r="D6" s="345"/>
      <c r="N6">
        <f>IF(LEN(B6)&gt;0,1,0)</f>
        <v>0</v>
      </c>
    </row>
    <row r="7" spans="2:14" ht="21.75" thickBot="1" x14ac:dyDescent="0.3">
      <c r="B7" s="16" t="s">
        <v>61</v>
      </c>
      <c r="C7" s="17" t="s">
        <v>62</v>
      </c>
      <c r="D7" s="17" t="s">
        <v>63</v>
      </c>
    </row>
    <row r="8" spans="2:14" ht="15.75" thickBot="1" x14ac:dyDescent="0.3">
      <c r="B8" s="14" t="s">
        <v>59</v>
      </c>
      <c r="C8" s="19"/>
      <c r="D8" s="19"/>
      <c r="N8">
        <f>IF(ISTEXT(C8)+ISTEXT(D8)=2,1,0)</f>
        <v>0</v>
      </c>
    </row>
    <row r="9" spans="2:14" ht="15.75" thickBot="1" x14ac:dyDescent="0.3">
      <c r="B9" s="14" t="s">
        <v>64</v>
      </c>
      <c r="C9" s="19"/>
      <c r="D9" s="19"/>
      <c r="N9">
        <f t="shared" ref="N9:N27" si="0">IF(ISTEXT(C9)+ISTEXT(D9)=2,1,0)</f>
        <v>0</v>
      </c>
    </row>
    <row r="10" spans="2:14" ht="15.75" thickBot="1" x14ac:dyDescent="0.3">
      <c r="B10" s="14" t="s">
        <v>65</v>
      </c>
      <c r="C10" s="19"/>
      <c r="D10" s="19"/>
      <c r="N10">
        <f t="shared" si="0"/>
        <v>0</v>
      </c>
    </row>
    <row r="11" spans="2:14" ht="15.75" thickBot="1" x14ac:dyDescent="0.3">
      <c r="B11" s="14" t="s">
        <v>66</v>
      </c>
      <c r="C11" s="19"/>
      <c r="D11" s="19"/>
      <c r="N11">
        <f t="shared" si="0"/>
        <v>0</v>
      </c>
    </row>
    <row r="12" spans="2:14" ht="15.75" thickBot="1" x14ac:dyDescent="0.3">
      <c r="B12" s="14" t="s">
        <v>67</v>
      </c>
      <c r="C12" s="19"/>
      <c r="D12" s="19"/>
      <c r="N12">
        <f t="shared" si="0"/>
        <v>0</v>
      </c>
    </row>
    <row r="13" spans="2:14" ht="15.75" thickBot="1" x14ac:dyDescent="0.3">
      <c r="B13" s="14" t="s">
        <v>68</v>
      </c>
      <c r="C13" s="19"/>
      <c r="D13" s="19"/>
      <c r="N13">
        <f t="shared" si="0"/>
        <v>0</v>
      </c>
    </row>
    <row r="14" spans="2:14" ht="15.75" thickBot="1" x14ac:dyDescent="0.3">
      <c r="B14" s="14" t="s">
        <v>69</v>
      </c>
      <c r="C14" s="19"/>
      <c r="D14" s="19"/>
      <c r="N14">
        <f t="shared" si="0"/>
        <v>0</v>
      </c>
    </row>
    <row r="15" spans="2:14" ht="15.75" thickBot="1" x14ac:dyDescent="0.3">
      <c r="B15" s="14" t="s">
        <v>70</v>
      </c>
      <c r="C15" s="19"/>
      <c r="D15" s="19"/>
      <c r="N15">
        <f t="shared" si="0"/>
        <v>0</v>
      </c>
    </row>
    <row r="16" spans="2:14" ht="15.75" thickBot="1" x14ac:dyDescent="0.3">
      <c r="B16" s="14" t="s">
        <v>71</v>
      </c>
      <c r="C16" s="19"/>
      <c r="D16" s="19"/>
      <c r="N16">
        <f t="shared" si="0"/>
        <v>0</v>
      </c>
    </row>
    <row r="17" spans="2:14" ht="15.75" thickBot="1" x14ac:dyDescent="0.3">
      <c r="B17" s="14" t="s">
        <v>72</v>
      </c>
      <c r="C17" s="19"/>
      <c r="D17" s="19"/>
      <c r="N17">
        <f t="shared" si="0"/>
        <v>0</v>
      </c>
    </row>
    <row r="18" spans="2:14" ht="15.75" thickBot="1" x14ac:dyDescent="0.3">
      <c r="B18" s="14" t="s">
        <v>73</v>
      </c>
      <c r="C18" s="19"/>
      <c r="D18" s="19"/>
      <c r="N18">
        <f t="shared" si="0"/>
        <v>0</v>
      </c>
    </row>
    <row r="19" spans="2:14" ht="15.75" thickBot="1" x14ac:dyDescent="0.3">
      <c r="B19" s="14" t="s">
        <v>74</v>
      </c>
      <c r="C19" s="19"/>
      <c r="D19" s="19"/>
      <c r="N19">
        <f t="shared" si="0"/>
        <v>0</v>
      </c>
    </row>
    <row r="20" spans="2:14" ht="15.75" thickBot="1" x14ac:dyDescent="0.3">
      <c r="B20" s="14" t="s">
        <v>75</v>
      </c>
      <c r="C20" s="19"/>
      <c r="D20" s="19"/>
      <c r="N20">
        <f t="shared" si="0"/>
        <v>0</v>
      </c>
    </row>
    <row r="21" spans="2:14" ht="15.75" thickBot="1" x14ac:dyDescent="0.3">
      <c r="B21" s="14" t="s">
        <v>76</v>
      </c>
      <c r="C21" s="19"/>
      <c r="D21" s="19"/>
      <c r="N21">
        <f t="shared" si="0"/>
        <v>0</v>
      </c>
    </row>
    <row r="22" spans="2:14" ht="15.75" thickBot="1" x14ac:dyDescent="0.3">
      <c r="B22" s="14" t="s">
        <v>77</v>
      </c>
      <c r="C22" s="19"/>
      <c r="D22" s="19"/>
      <c r="N22">
        <f t="shared" si="0"/>
        <v>0</v>
      </c>
    </row>
    <row r="23" spans="2:14" ht="15.75" thickBot="1" x14ac:dyDescent="0.3">
      <c r="B23" s="14" t="s">
        <v>78</v>
      </c>
      <c r="C23" s="19"/>
      <c r="D23" s="19"/>
      <c r="N23">
        <f t="shared" si="0"/>
        <v>0</v>
      </c>
    </row>
    <row r="24" spans="2:14" ht="15.75" thickBot="1" x14ac:dyDescent="0.3">
      <c r="B24" s="14" t="s">
        <v>79</v>
      </c>
      <c r="C24" s="19"/>
      <c r="D24" s="19"/>
      <c r="N24">
        <f t="shared" si="0"/>
        <v>0</v>
      </c>
    </row>
    <row r="25" spans="2:14" ht="15.75" thickBot="1" x14ac:dyDescent="0.3">
      <c r="B25" s="14" t="s">
        <v>80</v>
      </c>
      <c r="C25" s="19"/>
      <c r="D25" s="19"/>
      <c r="N25">
        <f t="shared" si="0"/>
        <v>0</v>
      </c>
    </row>
    <row r="26" spans="2:14" ht="15.75" thickBot="1" x14ac:dyDescent="0.3">
      <c r="B26" s="14" t="s">
        <v>81</v>
      </c>
      <c r="C26" s="19"/>
      <c r="D26" s="19"/>
      <c r="N26">
        <f t="shared" si="0"/>
        <v>0</v>
      </c>
    </row>
    <row r="27" spans="2:14" ht="15.75" thickBot="1" x14ac:dyDescent="0.3">
      <c r="B27" s="14" t="s">
        <v>82</v>
      </c>
      <c r="C27" s="19"/>
      <c r="D27" s="19"/>
      <c r="N27">
        <f t="shared" si="0"/>
        <v>0</v>
      </c>
    </row>
    <row r="28" spans="2:14" x14ac:dyDescent="0.25">
      <c r="N28">
        <f>SUM(N8:N27)</f>
        <v>0</v>
      </c>
    </row>
  </sheetData>
  <mergeCells count="4">
    <mergeCell ref="B3:D3"/>
    <mergeCell ref="B4:D4"/>
    <mergeCell ref="B5:D5"/>
    <mergeCell ref="B6:D6"/>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5"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3">
    <pageSetUpPr fitToPage="1"/>
  </sheetPr>
  <dimension ref="B2:M13"/>
  <sheetViews>
    <sheetView showGridLines="0" showRowColHeaders="0" workbookViewId="0"/>
  </sheetViews>
  <sheetFormatPr defaultRowHeight="15" x14ac:dyDescent="0.25"/>
  <cols>
    <col min="2" max="2" width="56.42578125" customWidth="1"/>
    <col min="3" max="3" width="61.140625" customWidth="1"/>
    <col min="5" max="15" width="0" hidden="1" customWidth="1"/>
  </cols>
  <sheetData>
    <row r="2" spans="2:13" ht="15.75" thickBot="1" x14ac:dyDescent="0.3">
      <c r="B2" s="15" t="s">
        <v>21</v>
      </c>
      <c r="C2" s="74">
        <f>IF(M2&gt;0,IF(M2&gt;20,2,1),0)</f>
        <v>0</v>
      </c>
      <c r="M2">
        <f>LEN(B13)</f>
        <v>0</v>
      </c>
    </row>
    <row r="3" spans="2:13" ht="30" customHeight="1" thickBot="1" x14ac:dyDescent="0.3">
      <c r="B3" s="436" t="s">
        <v>86</v>
      </c>
      <c r="C3" s="437"/>
    </row>
    <row r="4" spans="2:13" ht="19.5" thickBot="1" x14ac:dyDescent="0.3">
      <c r="B4" s="440" t="str">
        <f>IF(LEN('3-idegenerering'!C4)=0,"Spørgsmålet hentes automatisk",'3-idegenerering'!C4)</f>
        <v>Spørgsmålet hentes automatisk</v>
      </c>
      <c r="C4" s="441"/>
    </row>
    <row r="5" spans="2:13" ht="27.75" customHeight="1" thickBot="1" x14ac:dyDescent="0.3">
      <c r="B5" s="436" t="s">
        <v>87</v>
      </c>
      <c r="C5" s="437"/>
    </row>
    <row r="6" spans="2:13" ht="15.75" thickBot="1" x14ac:dyDescent="0.3">
      <c r="B6" s="442" t="str">
        <f>IF(LEN('3-idegenerering'!C15)=0,"Ide hentes automatisk",'3-idegenerering'!C15)</f>
        <v>Ide hentes automatisk</v>
      </c>
      <c r="C6" s="443"/>
    </row>
    <row r="7" spans="2:13" ht="15.75" thickBot="1" x14ac:dyDescent="0.3">
      <c r="B7" s="442" t="str">
        <f>IF(LEN('3-idegenerering'!C16)=0,"Ide hentes automatisk",'3-idegenerering'!C16)</f>
        <v>Ide hentes automatisk</v>
      </c>
      <c r="C7" s="443"/>
    </row>
    <row r="8" spans="2:13" ht="15.75" thickBot="1" x14ac:dyDescent="0.3">
      <c r="B8" s="442" t="str">
        <f>IF(LEN('3-idegenerering'!C17)=0,"Ide hentes automatisk",'3-idegenerering'!C17)</f>
        <v>Ide hentes automatisk</v>
      </c>
      <c r="C8" s="443"/>
    </row>
    <row r="9" spans="2:13" ht="23.25" customHeight="1" thickBot="1" x14ac:dyDescent="0.3">
      <c r="B9" s="436" t="s">
        <v>843</v>
      </c>
      <c r="C9" s="437"/>
    </row>
    <row r="10" spans="2:13" ht="204" customHeight="1" thickBot="1" x14ac:dyDescent="0.3">
      <c r="B10" s="14"/>
      <c r="C10" s="18"/>
    </row>
    <row r="11" spans="2:13" ht="204" customHeight="1" thickBot="1" x14ac:dyDescent="0.3">
      <c r="B11" s="14"/>
      <c r="C11" s="18"/>
    </row>
    <row r="12" spans="2:13" ht="21" customHeight="1" thickBot="1" x14ac:dyDescent="0.3">
      <c r="B12" s="438" t="s">
        <v>844</v>
      </c>
      <c r="C12" s="439"/>
    </row>
    <row r="13" spans="2:13" ht="174" customHeight="1" thickBot="1" x14ac:dyDescent="0.3">
      <c r="B13" s="427"/>
      <c r="C13" s="428"/>
    </row>
  </sheetData>
  <mergeCells count="9">
    <mergeCell ref="B9:C9"/>
    <mergeCell ref="B12:C12"/>
    <mergeCell ref="B13:C13"/>
    <mergeCell ref="B3:C3"/>
    <mergeCell ref="B4:C4"/>
    <mergeCell ref="B5:C5"/>
    <mergeCell ref="B6:C6"/>
    <mergeCell ref="B7:C7"/>
    <mergeCell ref="B8:C8"/>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4">
    <pageSetUpPr fitToPage="1"/>
  </sheetPr>
  <dimension ref="B2:M13"/>
  <sheetViews>
    <sheetView showGridLines="0" showRowColHeaders="0" zoomScaleNormal="100" workbookViewId="0"/>
  </sheetViews>
  <sheetFormatPr defaultRowHeight="15" x14ac:dyDescent="0.25"/>
  <cols>
    <col min="2" max="2" width="56.42578125" customWidth="1"/>
    <col min="3" max="3" width="61.140625" customWidth="1"/>
    <col min="5" max="15" width="0" hidden="1" customWidth="1"/>
  </cols>
  <sheetData>
    <row r="2" spans="2:13" ht="15.75" thickBot="1" x14ac:dyDescent="0.3">
      <c r="B2" s="15" t="s">
        <v>21</v>
      </c>
      <c r="C2" s="74">
        <f>IF(M2&gt;0,IF(M2&gt;20,2,1),0)</f>
        <v>0</v>
      </c>
      <c r="M2">
        <f>LEN(B13)</f>
        <v>0</v>
      </c>
    </row>
    <row r="3" spans="2:13" ht="30" customHeight="1" thickBot="1" x14ac:dyDescent="0.3">
      <c r="B3" s="436" t="s">
        <v>86</v>
      </c>
      <c r="C3" s="437"/>
    </row>
    <row r="4" spans="2:13" ht="19.5" thickBot="1" x14ac:dyDescent="0.3">
      <c r="B4" s="440" t="str">
        <f>IF(LEN('3-idegenerering'!C6)=0,"Spørgsmålet hentes automatisk",'3-idegenerering'!C6)</f>
        <v>Spørgsmålet hentes automatisk</v>
      </c>
      <c r="C4" s="441"/>
    </row>
    <row r="5" spans="2:13" ht="27.75" customHeight="1" thickBot="1" x14ac:dyDescent="0.3">
      <c r="B5" s="436" t="s">
        <v>87</v>
      </c>
      <c r="C5" s="437"/>
    </row>
    <row r="6" spans="2:13" ht="15.75" thickBot="1" x14ac:dyDescent="0.3">
      <c r="B6" s="442" t="str">
        <f>IF(LEN('3-idegenerering'!C18)=0,"Ide hentes automatisk",'3-idegenerering'!C18)</f>
        <v>Ide hentes automatisk</v>
      </c>
      <c r="C6" s="443"/>
    </row>
    <row r="7" spans="2:13" ht="15.75" thickBot="1" x14ac:dyDescent="0.3">
      <c r="B7" s="442" t="str">
        <f>IF(LEN('3-idegenerering'!C19)=0,"Ide hentes automatisk",'3-idegenerering'!C19)</f>
        <v>Ide hentes automatisk</v>
      </c>
      <c r="C7" s="443"/>
    </row>
    <row r="8" spans="2:13" ht="15.75" thickBot="1" x14ac:dyDescent="0.3">
      <c r="B8" s="442" t="str">
        <f>IF(LEN('3-idegenerering'!C20)=0,"Ide hentes automatisk",'3-idegenerering'!C20)</f>
        <v>Ide hentes automatisk</v>
      </c>
      <c r="C8" s="443"/>
    </row>
    <row r="9" spans="2:13" ht="23.25" customHeight="1" thickBot="1" x14ac:dyDescent="0.3">
      <c r="B9" s="436" t="s">
        <v>843</v>
      </c>
      <c r="C9" s="437"/>
    </row>
    <row r="10" spans="2:13" ht="204" customHeight="1" thickBot="1" x14ac:dyDescent="0.3">
      <c r="B10" s="14"/>
      <c r="C10" s="18"/>
    </row>
    <row r="11" spans="2:13" ht="204" customHeight="1" thickBot="1" x14ac:dyDescent="0.3">
      <c r="B11" s="14"/>
      <c r="C11" s="18"/>
    </row>
    <row r="12" spans="2:13" ht="21" customHeight="1" thickBot="1" x14ac:dyDescent="0.3">
      <c r="B12" s="438" t="s">
        <v>844</v>
      </c>
      <c r="C12" s="439"/>
    </row>
    <row r="13" spans="2:13" ht="174" customHeight="1" thickBot="1" x14ac:dyDescent="0.3">
      <c r="B13" s="427"/>
      <c r="C13" s="428"/>
    </row>
  </sheetData>
  <mergeCells count="9">
    <mergeCell ref="B9:C9"/>
    <mergeCell ref="B12:C12"/>
    <mergeCell ref="B13:C13"/>
    <mergeCell ref="B3:C3"/>
    <mergeCell ref="B4:C4"/>
    <mergeCell ref="B5:C5"/>
    <mergeCell ref="B6:C6"/>
    <mergeCell ref="B7:C7"/>
    <mergeCell ref="B8:C8"/>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4"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5">
    <pageSetUpPr fitToPage="1"/>
  </sheetPr>
  <dimension ref="B2:M13"/>
  <sheetViews>
    <sheetView showGridLines="0" showRowColHeaders="0" workbookViewId="0">
      <selection activeCell="C11" sqref="C11"/>
    </sheetView>
  </sheetViews>
  <sheetFormatPr defaultRowHeight="15" x14ac:dyDescent="0.25"/>
  <cols>
    <col min="2" max="2" width="56.42578125" customWidth="1"/>
    <col min="3" max="3" width="61.140625" customWidth="1"/>
    <col min="5" max="16" width="0" hidden="1" customWidth="1"/>
  </cols>
  <sheetData>
    <row r="2" spans="2:13" ht="15.75" thickBot="1" x14ac:dyDescent="0.3">
      <c r="B2" s="15" t="s">
        <v>21</v>
      </c>
      <c r="C2" s="74">
        <f>IF(M2&gt;0,IF(M2&gt;20,2,1),0)</f>
        <v>0</v>
      </c>
      <c r="M2">
        <f>LEN(B13)</f>
        <v>0</v>
      </c>
    </row>
    <row r="3" spans="2:13" ht="30" customHeight="1" thickBot="1" x14ac:dyDescent="0.3">
      <c r="B3" s="436" t="s">
        <v>86</v>
      </c>
      <c r="C3" s="437"/>
    </row>
    <row r="4" spans="2:13" ht="19.5" thickBot="1" x14ac:dyDescent="0.3">
      <c r="B4" s="440" t="str">
        <f>IF(LEN('3-idegenerering'!C8)=0,"Spørgsmålet hentes automatisk",'3-idegenerering'!C8)</f>
        <v>Spørgsmålet hentes automatisk</v>
      </c>
      <c r="C4" s="441"/>
    </row>
    <row r="5" spans="2:13" ht="27.75" customHeight="1" thickBot="1" x14ac:dyDescent="0.3">
      <c r="B5" s="436" t="s">
        <v>87</v>
      </c>
      <c r="C5" s="437"/>
    </row>
    <row r="6" spans="2:13" ht="15.75" thickBot="1" x14ac:dyDescent="0.3">
      <c r="B6" s="442" t="str">
        <f>IF(LEN('3-idegenerering'!C21)=0,"Ide hentes automatisk",'3-idegenerering'!C21)</f>
        <v>Ide hentes automatisk</v>
      </c>
      <c r="C6" s="443"/>
    </row>
    <row r="7" spans="2:13" ht="15.75" thickBot="1" x14ac:dyDescent="0.3">
      <c r="B7" s="442" t="str">
        <f>IF(LEN('3-idegenerering'!C22)=0,"Ide hentes automatisk",'3-idegenerering'!C22)</f>
        <v>Ide hentes automatisk</v>
      </c>
      <c r="C7" s="443"/>
    </row>
    <row r="8" spans="2:13" ht="15.75" thickBot="1" x14ac:dyDescent="0.3">
      <c r="B8" s="442" t="str">
        <f>IF(LEN('3-idegenerering'!C23)=0,"Ide hentes automatisk",'3-idegenerering'!C23)</f>
        <v>Ide hentes automatisk</v>
      </c>
      <c r="C8" s="443"/>
    </row>
    <row r="9" spans="2:13" ht="23.25" customHeight="1" thickBot="1" x14ac:dyDescent="0.3">
      <c r="B9" s="436" t="s">
        <v>843</v>
      </c>
      <c r="C9" s="437"/>
    </row>
    <row r="10" spans="2:13" ht="204" customHeight="1" thickBot="1" x14ac:dyDescent="0.3">
      <c r="B10" s="14"/>
      <c r="C10" s="18"/>
    </row>
    <row r="11" spans="2:13" ht="204" customHeight="1" thickBot="1" x14ac:dyDescent="0.3">
      <c r="B11" s="14"/>
      <c r="C11" s="18"/>
    </row>
    <row r="12" spans="2:13" ht="21" customHeight="1" thickBot="1" x14ac:dyDescent="0.3">
      <c r="B12" s="438" t="s">
        <v>844</v>
      </c>
      <c r="C12" s="439"/>
    </row>
    <row r="13" spans="2:13" ht="174" customHeight="1" thickBot="1" x14ac:dyDescent="0.3">
      <c r="B13" s="427"/>
      <c r="C13" s="428"/>
    </row>
  </sheetData>
  <mergeCells count="9">
    <mergeCell ref="B9:C9"/>
    <mergeCell ref="B12:C12"/>
    <mergeCell ref="B13:C13"/>
    <mergeCell ref="B3:C3"/>
    <mergeCell ref="B4:C4"/>
    <mergeCell ref="B5:C5"/>
    <mergeCell ref="B6:C6"/>
    <mergeCell ref="B7:C7"/>
    <mergeCell ref="B8:C8"/>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4"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6">
    <pageSetUpPr fitToPage="1"/>
  </sheetPr>
  <dimension ref="B2:M13"/>
  <sheetViews>
    <sheetView showGridLines="0" showRowColHeaders="0" workbookViewId="0"/>
  </sheetViews>
  <sheetFormatPr defaultRowHeight="15" x14ac:dyDescent="0.25"/>
  <cols>
    <col min="2" max="2" width="56.42578125" customWidth="1"/>
    <col min="3" max="3" width="61.140625" customWidth="1"/>
    <col min="5" max="16" width="0" hidden="1" customWidth="1"/>
  </cols>
  <sheetData>
    <row r="2" spans="2:13" ht="15.75" thickBot="1" x14ac:dyDescent="0.3">
      <c r="B2" s="15" t="s">
        <v>21</v>
      </c>
      <c r="C2" s="74">
        <f>IF(M2&gt;0,IF(M2&gt;20,2,1),0)</f>
        <v>0</v>
      </c>
      <c r="M2">
        <f>LEN(B13)</f>
        <v>0</v>
      </c>
    </row>
    <row r="3" spans="2:13" ht="30" customHeight="1" thickBot="1" x14ac:dyDescent="0.3">
      <c r="B3" s="436" t="s">
        <v>86</v>
      </c>
      <c r="C3" s="437"/>
    </row>
    <row r="4" spans="2:13" ht="19.5" thickBot="1" x14ac:dyDescent="0.3">
      <c r="B4" s="440" t="str">
        <f>IF(LEN('3-idegenerering'!C10)=0,"Spørgsmålet hentes automatisk",'3-idegenerering'!C10)</f>
        <v>Spørgsmålet hentes automatisk</v>
      </c>
      <c r="C4" s="441"/>
    </row>
    <row r="5" spans="2:13" ht="27.75" customHeight="1" thickBot="1" x14ac:dyDescent="0.3">
      <c r="B5" s="436" t="s">
        <v>87</v>
      </c>
      <c r="C5" s="437"/>
    </row>
    <row r="6" spans="2:13" ht="15.75" thickBot="1" x14ac:dyDescent="0.3">
      <c r="B6" s="442" t="str">
        <f>IF(LEN('3-idegenerering'!C24)=0,"Ide hentes automatisk",'3-idegenerering'!C24)</f>
        <v>Ide hentes automatisk</v>
      </c>
      <c r="C6" s="443"/>
    </row>
    <row r="7" spans="2:13" ht="15.75" thickBot="1" x14ac:dyDescent="0.3">
      <c r="B7" s="442" t="str">
        <f>IF(LEN('3-idegenerering'!C25)=0,"Ide hentes automatisk",'3-idegenerering'!C25)</f>
        <v>Ide hentes automatisk</v>
      </c>
      <c r="C7" s="443"/>
    </row>
    <row r="8" spans="2:13" ht="15.75" thickBot="1" x14ac:dyDescent="0.3">
      <c r="B8" s="442" t="str">
        <f>IF(LEN('3-idegenerering'!C26)=0,"Ide hentes automatisk",'3-idegenerering'!C26)</f>
        <v>Ide hentes automatisk</v>
      </c>
      <c r="C8" s="443"/>
    </row>
    <row r="9" spans="2:13" ht="23.25" customHeight="1" thickBot="1" x14ac:dyDescent="0.3">
      <c r="B9" s="436" t="s">
        <v>843</v>
      </c>
      <c r="C9" s="437"/>
    </row>
    <row r="10" spans="2:13" ht="204" customHeight="1" thickBot="1" x14ac:dyDescent="0.3">
      <c r="B10" s="14"/>
      <c r="C10" s="18"/>
    </row>
    <row r="11" spans="2:13" ht="204" customHeight="1" thickBot="1" x14ac:dyDescent="0.3">
      <c r="B11" s="14"/>
      <c r="C11" s="18"/>
    </row>
    <row r="12" spans="2:13" ht="21" customHeight="1" thickBot="1" x14ac:dyDescent="0.3">
      <c r="B12" s="438" t="s">
        <v>844</v>
      </c>
      <c r="C12" s="439"/>
    </row>
    <row r="13" spans="2:13" ht="174" customHeight="1" thickBot="1" x14ac:dyDescent="0.3">
      <c r="B13" s="427"/>
      <c r="C13" s="428"/>
    </row>
  </sheetData>
  <mergeCells count="9">
    <mergeCell ref="B9:C9"/>
    <mergeCell ref="B12:C12"/>
    <mergeCell ref="B13:C13"/>
    <mergeCell ref="B3:C3"/>
    <mergeCell ref="B4:C4"/>
    <mergeCell ref="B5:C5"/>
    <mergeCell ref="B6:C6"/>
    <mergeCell ref="B7:C7"/>
    <mergeCell ref="B8:C8"/>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4"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7">
    <pageSetUpPr fitToPage="1"/>
  </sheetPr>
  <dimension ref="B2:M13"/>
  <sheetViews>
    <sheetView showGridLines="0" showRowColHeaders="0" workbookViewId="0"/>
  </sheetViews>
  <sheetFormatPr defaultRowHeight="15" x14ac:dyDescent="0.25"/>
  <cols>
    <col min="2" max="2" width="56.42578125" customWidth="1"/>
    <col min="3" max="3" width="61.140625" customWidth="1"/>
    <col min="5" max="15" width="0" hidden="1" customWidth="1"/>
  </cols>
  <sheetData>
    <row r="2" spans="2:13" ht="15.75" thickBot="1" x14ac:dyDescent="0.3">
      <c r="B2" s="15" t="s">
        <v>21</v>
      </c>
      <c r="C2" s="74">
        <f>IF(M2&gt;0,IF(M2&gt;20,2,1),0)</f>
        <v>0</v>
      </c>
      <c r="M2">
        <f>LEN(B13)</f>
        <v>0</v>
      </c>
    </row>
    <row r="3" spans="2:13" ht="30" customHeight="1" thickBot="1" x14ac:dyDescent="0.3">
      <c r="B3" s="436" t="s">
        <v>86</v>
      </c>
      <c r="C3" s="437"/>
    </row>
    <row r="4" spans="2:13" ht="19.5" thickBot="1" x14ac:dyDescent="0.3">
      <c r="B4" s="440" t="str">
        <f>IF(LEN('3-idegenerering'!C12)=0,"Spørgsmålet hentes automatisk",'3-idegenerering'!C12)</f>
        <v>Spørgsmålet hentes automatisk</v>
      </c>
      <c r="C4" s="441"/>
    </row>
    <row r="5" spans="2:13" ht="27.75" customHeight="1" thickBot="1" x14ac:dyDescent="0.3">
      <c r="B5" s="436" t="s">
        <v>87</v>
      </c>
      <c r="C5" s="437"/>
    </row>
    <row r="6" spans="2:13" ht="15.75" thickBot="1" x14ac:dyDescent="0.3">
      <c r="B6" s="442" t="str">
        <f>IF(LEN('3-idegenerering'!C27)=0,"Ide hentes automatisk",'3-idegenerering'!C27)</f>
        <v>Ide hentes automatisk</v>
      </c>
      <c r="C6" s="443"/>
    </row>
    <row r="7" spans="2:13" ht="15.75" thickBot="1" x14ac:dyDescent="0.3">
      <c r="B7" s="442" t="str">
        <f>IF(LEN('3-idegenerering'!C28)=0,"Ide hentes automatisk",'3-idegenerering'!C28)</f>
        <v>Ide hentes automatisk</v>
      </c>
      <c r="C7" s="443"/>
    </row>
    <row r="8" spans="2:13" ht="15.75" thickBot="1" x14ac:dyDescent="0.3">
      <c r="B8" s="442" t="str">
        <f>IF(LEN('3-idegenerering'!C29)=0,"Ide hentes automatisk",'3-idegenerering'!C29)</f>
        <v>Ide hentes automatisk</v>
      </c>
      <c r="C8" s="443"/>
    </row>
    <row r="9" spans="2:13" ht="23.25" customHeight="1" thickBot="1" x14ac:dyDescent="0.3">
      <c r="B9" s="436" t="s">
        <v>843</v>
      </c>
      <c r="C9" s="437"/>
    </row>
    <row r="10" spans="2:13" ht="204" customHeight="1" thickBot="1" x14ac:dyDescent="0.3">
      <c r="B10" s="14"/>
      <c r="C10" s="18"/>
    </row>
    <row r="11" spans="2:13" ht="204" customHeight="1" thickBot="1" x14ac:dyDescent="0.3">
      <c r="B11" s="14"/>
      <c r="C11" s="18"/>
    </row>
    <row r="12" spans="2:13" ht="21" customHeight="1" thickBot="1" x14ac:dyDescent="0.3">
      <c r="B12" s="438" t="s">
        <v>844</v>
      </c>
      <c r="C12" s="439"/>
    </row>
    <row r="13" spans="2:13" ht="174" customHeight="1" thickBot="1" x14ac:dyDescent="0.3">
      <c r="B13" s="427"/>
      <c r="C13" s="428"/>
    </row>
  </sheetData>
  <mergeCells count="9">
    <mergeCell ref="B9:C9"/>
    <mergeCell ref="B12:C12"/>
    <mergeCell ref="B13:C13"/>
    <mergeCell ref="B3:C3"/>
    <mergeCell ref="B4:C4"/>
    <mergeCell ref="B5:C5"/>
    <mergeCell ref="B6:C6"/>
    <mergeCell ref="B7:C7"/>
    <mergeCell ref="B8:C8"/>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4"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8">
    <pageSetUpPr fitToPage="1"/>
  </sheetPr>
  <dimension ref="B2:M9"/>
  <sheetViews>
    <sheetView showGridLines="0" showRowColHeaders="0" workbookViewId="0"/>
  </sheetViews>
  <sheetFormatPr defaultRowHeight="15" x14ac:dyDescent="0.25"/>
  <cols>
    <col min="2" max="2" width="64.85546875" customWidth="1"/>
    <col min="3" max="3" width="67.85546875" customWidth="1"/>
    <col min="5" max="16" width="0" hidden="1" customWidth="1"/>
  </cols>
  <sheetData>
    <row r="2" spans="2:13" ht="15.75" thickBot="1" x14ac:dyDescent="0.3">
      <c r="B2" s="15" t="s">
        <v>21</v>
      </c>
      <c r="C2" s="74">
        <f>IF(M2&gt;0,IF(M2&gt;20,2,1),0)</f>
        <v>0</v>
      </c>
      <c r="M2">
        <f>LEN(B9)</f>
        <v>0</v>
      </c>
    </row>
    <row r="3" spans="2:13" ht="24" customHeight="1" thickBot="1" x14ac:dyDescent="0.3">
      <c r="B3" s="436" t="s">
        <v>88</v>
      </c>
      <c r="C3" s="437"/>
    </row>
    <row r="4" spans="2:13" ht="16.5" thickBot="1" x14ac:dyDescent="0.3">
      <c r="B4" s="444" t="str">
        <f>IF(LEN('3-idegenerering'!C31)=0,"Produktide hentes automatisk",'3-idegenerering'!C31)</f>
        <v>Produktide hentes automatisk</v>
      </c>
      <c r="C4" s="445"/>
    </row>
    <row r="5" spans="2:13" ht="19.5" customHeight="1" thickBot="1" x14ac:dyDescent="0.3">
      <c r="B5" s="446" t="s">
        <v>845</v>
      </c>
      <c r="C5" s="447"/>
    </row>
    <row r="6" spans="2:13" ht="191.25" customHeight="1" thickBot="1" x14ac:dyDescent="0.3">
      <c r="B6" s="14"/>
      <c r="C6" s="18"/>
    </row>
    <row r="7" spans="2:13" ht="191.25" customHeight="1" thickBot="1" x14ac:dyDescent="0.3">
      <c r="B7" s="14"/>
      <c r="C7" s="18"/>
    </row>
    <row r="8" spans="2:13" ht="21" customHeight="1" thickBot="1" x14ac:dyDescent="0.3">
      <c r="B8" s="438" t="s">
        <v>844</v>
      </c>
      <c r="C8" s="439"/>
    </row>
    <row r="9" spans="2:13" ht="99" customHeight="1" thickBot="1" x14ac:dyDescent="0.3">
      <c r="B9" s="346"/>
      <c r="C9" s="348"/>
    </row>
  </sheetData>
  <mergeCells count="5">
    <mergeCell ref="B3:C3"/>
    <mergeCell ref="B4:C4"/>
    <mergeCell ref="B5:C5"/>
    <mergeCell ref="B8:C8"/>
    <mergeCell ref="B9:C9"/>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7"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29">
    <pageSetUpPr fitToPage="1"/>
  </sheetPr>
  <dimension ref="B2:M11"/>
  <sheetViews>
    <sheetView showGridLines="0" showRowColHeaders="0" workbookViewId="0">
      <selection activeCell="B2" sqref="B2"/>
    </sheetView>
  </sheetViews>
  <sheetFormatPr defaultRowHeight="15" x14ac:dyDescent="0.25"/>
  <cols>
    <col min="2" max="2" width="59.5703125" customWidth="1"/>
    <col min="3" max="3" width="61.28515625" customWidth="1"/>
    <col min="5" max="15" width="0" hidden="1" customWidth="1"/>
  </cols>
  <sheetData>
    <row r="2" spans="2:13" ht="15.75" thickBot="1" x14ac:dyDescent="0.3">
      <c r="B2" s="15" t="s">
        <v>21</v>
      </c>
      <c r="C2" s="74">
        <f>IF(M2&gt;0,IF(M2&gt;3,2,1),0)</f>
        <v>0</v>
      </c>
      <c r="M2">
        <f>SUM(M6:M11)</f>
        <v>0</v>
      </c>
    </row>
    <row r="3" spans="2:13" ht="42.75" customHeight="1" thickBot="1" x14ac:dyDescent="0.3">
      <c r="B3" s="429" t="s">
        <v>794</v>
      </c>
      <c r="C3" s="431"/>
    </row>
    <row r="4" spans="2:13" ht="27.75" customHeight="1" thickBot="1" x14ac:dyDescent="0.3">
      <c r="B4" s="444" t="str">
        <f>IF(LEN('3-idegenerering'!C31)=0,"Produktide hentes automatisk",'3-idegenerering'!C31)</f>
        <v>Produktide hentes automatisk</v>
      </c>
      <c r="C4" s="445"/>
    </row>
    <row r="5" spans="2:13" ht="21.75" thickBot="1" x14ac:dyDescent="0.3">
      <c r="B5" s="16" t="s">
        <v>89</v>
      </c>
      <c r="C5" s="17" t="s">
        <v>846</v>
      </c>
    </row>
    <row r="6" spans="2:13" ht="113.25" customHeight="1" thickBot="1" x14ac:dyDescent="0.3">
      <c r="B6" s="20"/>
      <c r="C6" s="21"/>
      <c r="M6">
        <f>ISTEXT(B6)*ISTEXT(C6)</f>
        <v>0</v>
      </c>
    </row>
    <row r="7" spans="2:13" ht="113.25" customHeight="1" thickBot="1" x14ac:dyDescent="0.3">
      <c r="B7" s="20"/>
      <c r="C7" s="21"/>
      <c r="M7">
        <f t="shared" ref="M7:M11" si="0">ISTEXT(B7)*ISTEXT(C7)</f>
        <v>0</v>
      </c>
    </row>
    <row r="8" spans="2:13" ht="113.25" customHeight="1" thickBot="1" x14ac:dyDescent="0.3">
      <c r="B8" s="20"/>
      <c r="C8" s="21"/>
      <c r="M8">
        <f t="shared" si="0"/>
        <v>0</v>
      </c>
    </row>
    <row r="9" spans="2:13" ht="113.25" customHeight="1" thickBot="1" x14ac:dyDescent="0.3">
      <c r="B9" s="20"/>
      <c r="C9" s="21"/>
      <c r="M9">
        <f t="shared" si="0"/>
        <v>0</v>
      </c>
    </row>
    <row r="10" spans="2:13" ht="113.25" customHeight="1" thickBot="1" x14ac:dyDescent="0.3">
      <c r="B10" s="20"/>
      <c r="C10" s="21"/>
      <c r="M10">
        <f t="shared" si="0"/>
        <v>0</v>
      </c>
    </row>
    <row r="11" spans="2:13" ht="113.25" customHeight="1" thickBot="1" x14ac:dyDescent="0.3">
      <c r="B11" s="20" t="s">
        <v>90</v>
      </c>
      <c r="C11" s="21"/>
      <c r="M11">
        <f t="shared" si="0"/>
        <v>0</v>
      </c>
    </row>
  </sheetData>
  <mergeCells count="2">
    <mergeCell ref="B3:C3"/>
    <mergeCell ref="B4:C4"/>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2"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0">
    <pageSetUpPr fitToPage="1"/>
  </sheetPr>
  <dimension ref="B2:N28"/>
  <sheetViews>
    <sheetView showGridLines="0" showRowColHeaders="0" workbookViewId="0"/>
  </sheetViews>
  <sheetFormatPr defaultRowHeight="15" x14ac:dyDescent="0.25"/>
  <cols>
    <col min="2" max="2" width="24.140625" customWidth="1"/>
    <col min="3" max="7" width="12.5703125" customWidth="1"/>
    <col min="9" max="16" width="0" hidden="1" customWidth="1"/>
  </cols>
  <sheetData>
    <row r="2" spans="2:14" x14ac:dyDescent="0.25">
      <c r="F2" s="15" t="s">
        <v>21</v>
      </c>
      <c r="G2" s="74">
        <f>IF(N28&gt;0,IF(N28&gt;18,2,1),0)</f>
        <v>0</v>
      </c>
    </row>
    <row r="3" spans="2:14" ht="21" x14ac:dyDescent="0.25">
      <c r="B3" s="448" t="s">
        <v>91</v>
      </c>
      <c r="C3" s="448"/>
      <c r="D3" s="448"/>
      <c r="E3" s="448"/>
      <c r="F3" s="448"/>
      <c r="G3" s="448"/>
    </row>
    <row r="4" spans="2:14" ht="33.75" customHeight="1" x14ac:dyDescent="0.25">
      <c r="B4" s="448" t="s">
        <v>92</v>
      </c>
      <c r="C4" s="448"/>
      <c r="D4" s="448"/>
      <c r="E4" s="448"/>
      <c r="F4" s="448"/>
      <c r="G4" s="448"/>
    </row>
    <row r="5" spans="2:14" ht="35.25" customHeight="1" x14ac:dyDescent="0.25">
      <c r="B5" s="449"/>
      <c r="C5" s="449"/>
      <c r="D5" s="449"/>
      <c r="E5" s="449"/>
      <c r="F5" s="449"/>
      <c r="G5" s="449"/>
      <c r="N5">
        <f>ISTEXT(B5)*1</f>
        <v>0</v>
      </c>
    </row>
    <row r="6" spans="2:14" ht="33.75" customHeight="1" x14ac:dyDescent="0.25">
      <c r="B6" s="448" t="s">
        <v>108</v>
      </c>
      <c r="C6" s="448"/>
      <c r="D6" s="448"/>
      <c r="E6" s="448"/>
      <c r="F6" s="448"/>
      <c r="G6" s="448"/>
    </row>
    <row r="7" spans="2:14" ht="33" customHeight="1" x14ac:dyDescent="0.25">
      <c r="B7" s="449"/>
      <c r="C7" s="449"/>
      <c r="D7" s="449"/>
      <c r="E7" s="449"/>
      <c r="F7" s="449"/>
      <c r="G7" s="449"/>
      <c r="N7">
        <f>ISTEXT(B7)*1</f>
        <v>0</v>
      </c>
    </row>
    <row r="8" spans="2:14" ht="33.75" customHeight="1" x14ac:dyDescent="0.25">
      <c r="B8" s="448" t="s">
        <v>93</v>
      </c>
      <c r="C8" s="448"/>
      <c r="D8" s="448"/>
      <c r="E8" s="448"/>
      <c r="F8" s="448"/>
      <c r="G8" s="448"/>
    </row>
    <row r="9" spans="2:14" ht="34.5" customHeight="1" x14ac:dyDescent="0.25">
      <c r="B9" s="449"/>
      <c r="C9" s="449"/>
      <c r="D9" s="449"/>
      <c r="E9" s="449"/>
      <c r="F9" s="449"/>
      <c r="G9" s="449"/>
      <c r="N9">
        <f>ISTEXT(B9)*1</f>
        <v>0</v>
      </c>
    </row>
    <row r="10" spans="2:14" ht="33.75" customHeight="1" x14ac:dyDescent="0.25">
      <c r="B10" s="448" t="s">
        <v>94</v>
      </c>
      <c r="C10" s="448"/>
      <c r="D10" s="448"/>
      <c r="E10" s="448"/>
      <c r="F10" s="448"/>
      <c r="G10" s="448"/>
    </row>
    <row r="11" spans="2:14" ht="42.75" customHeight="1" x14ac:dyDescent="0.25">
      <c r="B11" s="450"/>
      <c r="C11" s="450"/>
      <c r="D11" s="450"/>
      <c r="E11" s="450"/>
      <c r="F11" s="450"/>
      <c r="G11" s="450"/>
      <c r="N11">
        <f>ISTEXT(B11)*1</f>
        <v>0</v>
      </c>
    </row>
    <row r="12" spans="2:14" ht="33.75" customHeight="1" x14ac:dyDescent="0.25">
      <c r="B12" s="448" t="s">
        <v>95</v>
      </c>
      <c r="C12" s="448"/>
      <c r="D12" s="448"/>
      <c r="E12" s="448"/>
      <c r="F12" s="448"/>
      <c r="G12" s="448"/>
    </row>
    <row r="13" spans="2:14" x14ac:dyDescent="0.25">
      <c r="B13" s="274" t="s">
        <v>96</v>
      </c>
      <c r="C13" s="24"/>
      <c r="D13" s="274" t="s">
        <v>97</v>
      </c>
      <c r="E13" s="24"/>
      <c r="F13" s="274" t="s">
        <v>98</v>
      </c>
      <c r="G13" s="24"/>
      <c r="N13">
        <f>ISTEXT(C13)*ISTEXT(E13)*ISTEXT(G13)</f>
        <v>0</v>
      </c>
    </row>
    <row r="14" spans="2:14" ht="36.75" customHeight="1" x14ac:dyDescent="0.25">
      <c r="B14" s="274" t="s">
        <v>99</v>
      </c>
      <c r="C14" s="450"/>
      <c r="D14" s="450"/>
      <c r="E14" s="450"/>
      <c r="F14" s="450"/>
      <c r="G14" s="450"/>
      <c r="N14">
        <f>ISTEXT(C14)*1</f>
        <v>0</v>
      </c>
    </row>
    <row r="15" spans="2:14" ht="36.75" customHeight="1" x14ac:dyDescent="0.25">
      <c r="B15" s="274" t="s">
        <v>100</v>
      </c>
      <c r="C15" s="450"/>
      <c r="D15" s="450"/>
      <c r="E15" s="450"/>
      <c r="F15" s="450"/>
      <c r="G15" s="450"/>
      <c r="N15">
        <f t="shared" ref="N15:N19" si="0">ISTEXT(C15)*1</f>
        <v>0</v>
      </c>
    </row>
    <row r="16" spans="2:14" ht="36.75" customHeight="1" x14ac:dyDescent="0.25">
      <c r="B16" s="274" t="s">
        <v>101</v>
      </c>
      <c r="C16" s="450"/>
      <c r="D16" s="450"/>
      <c r="E16" s="450"/>
      <c r="F16" s="450"/>
      <c r="G16" s="450"/>
      <c r="N16">
        <f t="shared" si="0"/>
        <v>0</v>
      </c>
    </row>
    <row r="17" spans="2:14" ht="36.75" customHeight="1" x14ac:dyDescent="0.25">
      <c r="B17" s="274" t="s">
        <v>106</v>
      </c>
      <c r="C17" s="450"/>
      <c r="D17" s="450"/>
      <c r="E17" s="450"/>
      <c r="F17" s="450"/>
      <c r="G17" s="450"/>
      <c r="N17">
        <f t="shared" si="0"/>
        <v>0</v>
      </c>
    </row>
    <row r="18" spans="2:14" ht="36.75" customHeight="1" x14ac:dyDescent="0.25">
      <c r="B18" s="274" t="s">
        <v>107</v>
      </c>
      <c r="C18" s="450"/>
      <c r="D18" s="450"/>
      <c r="E18" s="450"/>
      <c r="F18" s="450"/>
      <c r="G18" s="450"/>
      <c r="N18">
        <f t="shared" si="0"/>
        <v>0</v>
      </c>
    </row>
    <row r="19" spans="2:14" ht="36.75" customHeight="1" x14ac:dyDescent="0.25">
      <c r="B19" s="274" t="s">
        <v>32</v>
      </c>
      <c r="C19" s="450"/>
      <c r="D19" s="450"/>
      <c r="E19" s="450"/>
      <c r="F19" s="450"/>
      <c r="G19" s="450"/>
      <c r="N19">
        <f t="shared" si="0"/>
        <v>0</v>
      </c>
    </row>
    <row r="20" spans="2:14" ht="21" x14ac:dyDescent="0.25">
      <c r="B20" s="448" t="s">
        <v>102</v>
      </c>
      <c r="C20" s="448"/>
      <c r="D20" s="448"/>
      <c r="E20" s="448"/>
      <c r="F20" s="448"/>
      <c r="G20" s="448"/>
    </row>
    <row r="21" spans="2:14" x14ac:dyDescent="0.25">
      <c r="B21" s="23" t="s">
        <v>103</v>
      </c>
      <c r="C21" s="450"/>
      <c r="D21" s="450"/>
      <c r="E21" s="450"/>
      <c r="F21" s="450"/>
      <c r="G21" s="450"/>
      <c r="N21">
        <f>ISTEXT(C21)*1</f>
        <v>0</v>
      </c>
    </row>
    <row r="22" spans="2:14" x14ac:dyDescent="0.25">
      <c r="B22" s="23" t="s">
        <v>104</v>
      </c>
      <c r="C22" s="450"/>
      <c r="D22" s="450"/>
      <c r="E22" s="450"/>
      <c r="F22" s="450"/>
      <c r="G22" s="450"/>
      <c r="N22">
        <f>ISTEXT(C22)*1</f>
        <v>0</v>
      </c>
    </row>
    <row r="23" spans="2:14" ht="21" x14ac:dyDescent="0.25">
      <c r="B23" s="448" t="s">
        <v>105</v>
      </c>
      <c r="C23" s="448"/>
      <c r="D23" s="448"/>
      <c r="E23" s="448"/>
      <c r="F23" s="448"/>
      <c r="G23" s="448"/>
    </row>
    <row r="24" spans="2:14" x14ac:dyDescent="0.25">
      <c r="B24" s="23" t="s">
        <v>103</v>
      </c>
      <c r="C24" s="450"/>
      <c r="D24" s="450"/>
      <c r="E24" s="450"/>
      <c r="F24" s="450"/>
      <c r="G24" s="450"/>
      <c r="N24">
        <f>ISTEXT(C24)*1</f>
        <v>0</v>
      </c>
    </row>
    <row r="25" spans="2:14" x14ac:dyDescent="0.25">
      <c r="B25" s="23" t="s">
        <v>104</v>
      </c>
      <c r="C25" s="450"/>
      <c r="D25" s="450"/>
      <c r="E25" s="450"/>
      <c r="F25" s="450"/>
      <c r="G25" s="450"/>
      <c r="N25">
        <f>ISTEXT(C25)*1</f>
        <v>0</v>
      </c>
    </row>
    <row r="26" spans="2:14" ht="20.25" customHeight="1" x14ac:dyDescent="0.25">
      <c r="B26" s="451" t="s">
        <v>113</v>
      </c>
      <c r="C26" s="452"/>
      <c r="D26" s="452"/>
      <c r="E26" s="452"/>
      <c r="F26" s="453"/>
      <c r="G26" s="275" t="s">
        <v>112</v>
      </c>
      <c r="H26" s="74">
        <f>Skydeskivemodel!C2</f>
        <v>0</v>
      </c>
    </row>
    <row r="27" spans="2:14" ht="21" x14ac:dyDescent="0.25">
      <c r="B27" s="451" t="s">
        <v>114</v>
      </c>
      <c r="C27" s="452"/>
      <c r="D27" s="452"/>
      <c r="E27" s="452"/>
      <c r="F27" s="453"/>
      <c r="G27" s="275" t="s">
        <v>115</v>
      </c>
      <c r="H27" s="74">
        <f>Swot!C2</f>
        <v>0</v>
      </c>
    </row>
    <row r="28" spans="2:14" x14ac:dyDescent="0.25">
      <c r="N28" s="8">
        <f>SUM(N5:N25)+H26+H27</f>
        <v>0</v>
      </c>
    </row>
  </sheetData>
  <mergeCells count="24">
    <mergeCell ref="B27:F27"/>
    <mergeCell ref="C22:G22"/>
    <mergeCell ref="B23:G23"/>
    <mergeCell ref="C24:G24"/>
    <mergeCell ref="C25:G25"/>
    <mergeCell ref="B26:F26"/>
    <mergeCell ref="C21:G21"/>
    <mergeCell ref="B9:G9"/>
    <mergeCell ref="B10:G10"/>
    <mergeCell ref="B11:G11"/>
    <mergeCell ref="B12:G12"/>
    <mergeCell ref="C14:G14"/>
    <mergeCell ref="C15:G15"/>
    <mergeCell ref="C16:G16"/>
    <mergeCell ref="C17:G17"/>
    <mergeCell ref="C18:G18"/>
    <mergeCell ref="C19:G19"/>
    <mergeCell ref="B20:G20"/>
    <mergeCell ref="B8:G8"/>
    <mergeCell ref="B3:G3"/>
    <mergeCell ref="B4:G4"/>
    <mergeCell ref="B5:G5"/>
    <mergeCell ref="B6:G6"/>
    <mergeCell ref="B7:G7"/>
  </mergeCells>
  <conditionalFormatting sqref="H26">
    <cfRule type="colorScale" priority="3">
      <colorScale>
        <cfvo type="num" val="0"/>
        <cfvo type="percentile" val="1"/>
        <cfvo type="num" val="2"/>
        <color rgb="FFF8696B"/>
        <color rgb="FFFFEB84"/>
        <color rgb="FF63BE7B"/>
      </colorScale>
    </cfRule>
  </conditionalFormatting>
  <conditionalFormatting sqref="H27">
    <cfRule type="colorScale" priority="2">
      <colorScale>
        <cfvo type="num" val="0"/>
        <cfvo type="percentile" val="1"/>
        <cfvo type="num" val="2"/>
        <color rgb="FFF8696B"/>
        <color rgb="FFFFEB84"/>
        <color rgb="FF63BE7B"/>
      </colorScale>
    </cfRule>
  </conditionalFormatting>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1"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1">
    <pageSetUpPr fitToPage="1"/>
  </sheetPr>
  <dimension ref="B2:M13"/>
  <sheetViews>
    <sheetView showGridLines="0" showRowColHeaders="0" zoomScaleNormal="100" workbookViewId="0">
      <selection activeCell="V4" sqref="V4"/>
    </sheetView>
  </sheetViews>
  <sheetFormatPr defaultRowHeight="15" x14ac:dyDescent="0.25"/>
  <cols>
    <col min="2" max="2" width="117.7109375" customWidth="1"/>
    <col min="5" max="21" width="0" hidden="1" customWidth="1"/>
  </cols>
  <sheetData>
    <row r="2" spans="2:13" ht="15.75" thickBot="1" x14ac:dyDescent="0.3">
      <c r="B2" s="15" t="s">
        <v>21</v>
      </c>
      <c r="C2" s="74">
        <f>IF(M13&gt;0,IF(M13&gt;3,2,1),0)</f>
        <v>0</v>
      </c>
    </row>
    <row r="3" spans="2:13" ht="21.75" thickBot="1" x14ac:dyDescent="0.3">
      <c r="B3" s="25" t="s">
        <v>789</v>
      </c>
    </row>
    <row r="4" spans="2:13" ht="409.6" customHeight="1" thickBot="1" x14ac:dyDescent="0.3">
      <c r="B4" s="4"/>
    </row>
    <row r="5" spans="2:13" ht="28.5" customHeight="1" thickBot="1" x14ac:dyDescent="0.3">
      <c r="B5" s="26" t="s">
        <v>109</v>
      </c>
    </row>
    <row r="6" spans="2:13" ht="133.5" customHeight="1" thickBot="1" x14ac:dyDescent="0.3">
      <c r="B6" s="4"/>
      <c r="M6" t="b">
        <f>ISTEXT(B6)</f>
        <v>0</v>
      </c>
    </row>
    <row r="7" spans="2:13" ht="28.5" customHeight="1" thickBot="1" x14ac:dyDescent="0.3">
      <c r="B7" s="27" t="s">
        <v>110</v>
      </c>
    </row>
    <row r="8" spans="2:13" ht="136.5" customHeight="1" thickBot="1" x14ac:dyDescent="0.3">
      <c r="B8" s="4"/>
      <c r="M8">
        <f>ISTEXT(B8)*1</f>
        <v>0</v>
      </c>
    </row>
    <row r="9" spans="2:13" ht="33" customHeight="1" thickBot="1" x14ac:dyDescent="0.3">
      <c r="B9" s="28" t="s">
        <v>111</v>
      </c>
    </row>
    <row r="10" spans="2:13" ht="99.75" customHeight="1" thickBot="1" x14ac:dyDescent="0.3">
      <c r="B10" s="4"/>
      <c r="M10">
        <f>ISTEXT(B10)*1</f>
        <v>0</v>
      </c>
    </row>
    <row r="11" spans="2:13" ht="21.75" customHeight="1" thickBot="1" x14ac:dyDescent="0.3">
      <c r="B11" s="29" t="s">
        <v>847</v>
      </c>
    </row>
    <row r="12" spans="2:13" ht="97.5" customHeight="1" thickBot="1" x14ac:dyDescent="0.3">
      <c r="B12" s="4"/>
      <c r="M12">
        <f>ISTEXT(B12)*1</f>
        <v>0</v>
      </c>
    </row>
    <row r="13" spans="2:13" x14ac:dyDescent="0.25">
      <c r="M13">
        <f>SUM(M6:M12)</f>
        <v>0</v>
      </c>
    </row>
  </sheetData>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4"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2">
    <pageSetUpPr fitToPage="1"/>
  </sheetPr>
  <dimension ref="B2:M19"/>
  <sheetViews>
    <sheetView showGridLines="0" showRowColHeaders="0" workbookViewId="0">
      <selection activeCell="P10" sqref="P10"/>
    </sheetView>
  </sheetViews>
  <sheetFormatPr defaultRowHeight="15" x14ac:dyDescent="0.25"/>
  <cols>
    <col min="2" max="2" width="43.7109375" customWidth="1"/>
    <col min="3" max="3" width="44.140625" customWidth="1"/>
    <col min="5" max="14" width="0" hidden="1" customWidth="1"/>
  </cols>
  <sheetData>
    <row r="2" spans="2:13" ht="15.75" thickBot="1" x14ac:dyDescent="0.3">
      <c r="B2" s="15" t="s">
        <v>21</v>
      </c>
      <c r="C2" s="74">
        <f>IF(M19&gt;0,IF(M19&gt;6,2,1),0)</f>
        <v>0</v>
      </c>
    </row>
    <row r="3" spans="2:13" ht="20.25" customHeight="1" thickBot="1" x14ac:dyDescent="0.3">
      <c r="B3" s="454" t="s">
        <v>116</v>
      </c>
      <c r="C3" s="455"/>
    </row>
    <row r="4" spans="2:13" ht="67.5" customHeight="1" thickBot="1" x14ac:dyDescent="0.3">
      <c r="B4" s="346"/>
      <c r="C4" s="348"/>
      <c r="M4">
        <f>ISTEXT(B4)*1</f>
        <v>0</v>
      </c>
    </row>
    <row r="5" spans="2:13" ht="16.5" customHeight="1" thickBot="1" x14ac:dyDescent="0.3">
      <c r="B5" s="454" t="s">
        <v>117</v>
      </c>
      <c r="C5" s="455"/>
    </row>
    <row r="6" spans="2:13" ht="69.75" customHeight="1" thickBot="1" x14ac:dyDescent="0.3">
      <c r="B6" s="346"/>
      <c r="C6" s="348"/>
      <c r="M6">
        <f>ISTEXT(B6)*1</f>
        <v>0</v>
      </c>
    </row>
    <row r="7" spans="2:13" ht="17.25" customHeight="1" thickBot="1" x14ac:dyDescent="0.3">
      <c r="B7" s="454" t="s">
        <v>118</v>
      </c>
      <c r="C7" s="455"/>
    </row>
    <row r="8" spans="2:13" ht="61.5" customHeight="1" thickBot="1" x14ac:dyDescent="0.3">
      <c r="B8" s="346"/>
      <c r="C8" s="348"/>
      <c r="M8">
        <f>ISTEXT(B8)*1</f>
        <v>0</v>
      </c>
    </row>
    <row r="9" spans="2:13" ht="18.75" customHeight="1" thickBot="1" x14ac:dyDescent="0.3">
      <c r="B9" s="454" t="s">
        <v>119</v>
      </c>
      <c r="C9" s="455"/>
    </row>
    <row r="10" spans="2:13" ht="70.5" customHeight="1" thickBot="1" x14ac:dyDescent="0.3">
      <c r="B10" s="346"/>
      <c r="C10" s="348"/>
      <c r="M10">
        <f>ISTEXT(B10)*1</f>
        <v>0</v>
      </c>
    </row>
    <row r="11" spans="2:13" ht="15.75" customHeight="1" thickBot="1" x14ac:dyDescent="0.3">
      <c r="B11" s="454" t="s">
        <v>120</v>
      </c>
      <c r="C11" s="455"/>
    </row>
    <row r="12" spans="2:13" ht="63" customHeight="1" thickBot="1" x14ac:dyDescent="0.3">
      <c r="B12" s="346"/>
      <c r="C12" s="348"/>
      <c r="M12">
        <f>ISTEXT(B12)*1</f>
        <v>0</v>
      </c>
    </row>
    <row r="13" spans="2:13" ht="19.5" customHeight="1" thickBot="1" x14ac:dyDescent="0.3">
      <c r="B13" s="454" t="s">
        <v>121</v>
      </c>
      <c r="C13" s="455"/>
    </row>
    <row r="14" spans="2:13" ht="69.75" customHeight="1" thickBot="1" x14ac:dyDescent="0.3">
      <c r="B14" s="346"/>
      <c r="C14" s="348"/>
      <c r="M14">
        <f>ISTEXT(B14)*1</f>
        <v>0</v>
      </c>
    </row>
    <row r="15" spans="2:13" ht="18.75" customHeight="1" x14ac:dyDescent="0.25">
      <c r="B15" s="30" t="s">
        <v>122</v>
      </c>
      <c r="C15" s="31" t="s">
        <v>123</v>
      </c>
    </row>
    <row r="16" spans="2:13" ht="69.75" customHeight="1" x14ac:dyDescent="0.25">
      <c r="B16" s="32"/>
      <c r="C16" s="32"/>
      <c r="M16">
        <f>ISTEXT(B16)*ISTEXT(C16)</f>
        <v>0</v>
      </c>
    </row>
    <row r="17" spans="2:13" ht="20.25" customHeight="1" x14ac:dyDescent="0.25">
      <c r="B17" s="30" t="s">
        <v>124</v>
      </c>
      <c r="C17" s="31" t="s">
        <v>125</v>
      </c>
    </row>
    <row r="18" spans="2:13" ht="69" customHeight="1" x14ac:dyDescent="0.25">
      <c r="B18" s="32"/>
      <c r="C18" s="32"/>
      <c r="M18">
        <f t="shared" ref="M18" si="0">ISTEXT(B18)*ISTEXT(C18)</f>
        <v>0</v>
      </c>
    </row>
    <row r="19" spans="2:13" x14ac:dyDescent="0.25">
      <c r="M19">
        <f>SUM(M4:M18)</f>
        <v>0</v>
      </c>
    </row>
  </sheetData>
  <mergeCells count="12">
    <mergeCell ref="B14:C14"/>
    <mergeCell ref="B3:C3"/>
    <mergeCell ref="B4:C4"/>
    <mergeCell ref="B5:C5"/>
    <mergeCell ref="B6:C6"/>
    <mergeCell ref="B7:C7"/>
    <mergeCell ref="B8:C8"/>
    <mergeCell ref="B9:C9"/>
    <mergeCell ref="B10:C10"/>
    <mergeCell ref="B11:C11"/>
    <mergeCell ref="B12:C12"/>
    <mergeCell ref="B13:C13"/>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3">
    <pageSetUpPr fitToPage="1"/>
  </sheetPr>
  <dimension ref="B2:O36"/>
  <sheetViews>
    <sheetView showGridLines="0" topLeftCell="A13" workbookViewId="0">
      <selection activeCell="B24" sqref="B24:H24"/>
    </sheetView>
  </sheetViews>
  <sheetFormatPr defaultRowHeight="15" x14ac:dyDescent="0.25"/>
  <cols>
    <col min="2" max="2" width="4.28515625" customWidth="1"/>
    <col min="3" max="3" width="10.85546875" customWidth="1"/>
    <col min="4" max="4" width="17.28515625" customWidth="1"/>
    <col min="5" max="5" width="14" customWidth="1"/>
    <col min="6" max="6" width="3.7109375" customWidth="1"/>
    <col min="7" max="7" width="25.85546875" customWidth="1"/>
    <col min="8" max="8" width="14" customWidth="1"/>
    <col min="10" max="17" width="0" hidden="1" customWidth="1"/>
  </cols>
  <sheetData>
    <row r="2" spans="2:15" ht="15.75" thickBot="1" x14ac:dyDescent="0.3">
      <c r="G2" s="15" t="s">
        <v>21</v>
      </c>
      <c r="H2" s="74">
        <f>IF(N36&gt;0,IF(N36&gt;23,2,1),0)</f>
        <v>0</v>
      </c>
    </row>
    <row r="3" spans="2:15" ht="21.75" thickBot="1" x14ac:dyDescent="0.3">
      <c r="B3" s="429" t="s">
        <v>128</v>
      </c>
      <c r="C3" s="430"/>
      <c r="D3" s="430"/>
      <c r="E3" s="430"/>
      <c r="F3" s="430"/>
      <c r="G3" s="430"/>
      <c r="H3" s="431"/>
    </row>
    <row r="4" spans="2:15" ht="36.75" customHeight="1" thickBot="1" x14ac:dyDescent="0.3">
      <c r="B4" s="429" t="s">
        <v>129</v>
      </c>
      <c r="C4" s="430"/>
      <c r="D4" s="430"/>
      <c r="E4" s="430"/>
      <c r="F4" s="430"/>
      <c r="G4" s="430"/>
      <c r="H4" s="431"/>
    </row>
    <row r="5" spans="2:15" ht="17.25" customHeight="1" x14ac:dyDescent="0.25">
      <c r="B5" s="456" t="s">
        <v>848</v>
      </c>
      <c r="C5" s="457"/>
      <c r="D5" s="457"/>
      <c r="E5" s="457"/>
      <c r="F5" s="457"/>
      <c r="G5" s="457"/>
      <c r="H5" s="458"/>
    </row>
    <row r="6" spans="2:15" ht="30.75" customHeight="1" x14ac:dyDescent="0.25">
      <c r="B6" s="45">
        <v>1</v>
      </c>
      <c r="C6" s="450" t="s">
        <v>90</v>
      </c>
      <c r="D6" s="450"/>
      <c r="E6" s="282"/>
      <c r="F6" s="45">
        <v>2</v>
      </c>
      <c r="G6" s="73" t="s">
        <v>90</v>
      </c>
      <c r="H6" s="282"/>
      <c r="L6">
        <f>ISTEXT(C6)*ISNUMBER(E6)</f>
        <v>0</v>
      </c>
      <c r="M6">
        <f>ISTEXT(G6)*ISNUMBER(H6)</f>
        <v>0</v>
      </c>
    </row>
    <row r="7" spans="2:15" ht="21.75" thickBot="1" x14ac:dyDescent="0.3">
      <c r="B7" s="461" t="s">
        <v>131</v>
      </c>
      <c r="C7" s="462"/>
      <c r="D7" s="462"/>
      <c r="E7" s="462"/>
      <c r="F7" s="462"/>
      <c r="G7" s="462"/>
      <c r="H7" s="463"/>
    </row>
    <row r="8" spans="2:15" ht="38.25" customHeight="1" thickBot="1" x14ac:dyDescent="0.3">
      <c r="B8" s="42">
        <v>3</v>
      </c>
      <c r="C8" s="459" t="s">
        <v>90</v>
      </c>
      <c r="D8" s="460"/>
      <c r="E8" s="283"/>
      <c r="F8" s="42">
        <v>4</v>
      </c>
      <c r="G8" s="62" t="s">
        <v>90</v>
      </c>
      <c r="H8" s="283"/>
      <c r="L8">
        <f t="shared" ref="L8:L12" si="0">ISTEXT(C8)*ISNUMBER(E8)</f>
        <v>0</v>
      </c>
      <c r="M8">
        <f t="shared" ref="M8:M12" si="1">ISTEXT(G8)*ISNUMBER(H8)</f>
        <v>0</v>
      </c>
    </row>
    <row r="9" spans="2:15" ht="21.75" thickBot="1" x14ac:dyDescent="0.3">
      <c r="B9" s="429" t="s">
        <v>132</v>
      </c>
      <c r="C9" s="430"/>
      <c r="D9" s="430"/>
      <c r="E9" s="430"/>
      <c r="F9" s="430"/>
      <c r="G9" s="430"/>
      <c r="H9" s="431"/>
    </row>
    <row r="10" spans="2:15" ht="39.75" customHeight="1" thickBot="1" x14ac:dyDescent="0.3">
      <c r="B10" s="42">
        <v>5</v>
      </c>
      <c r="C10" s="459" t="s">
        <v>90</v>
      </c>
      <c r="D10" s="460"/>
      <c r="E10" s="283"/>
      <c r="F10" s="42">
        <v>6</v>
      </c>
      <c r="G10" s="62" t="s">
        <v>90</v>
      </c>
      <c r="H10" s="283"/>
      <c r="L10">
        <f t="shared" si="0"/>
        <v>0</v>
      </c>
      <c r="M10">
        <f t="shared" si="1"/>
        <v>0</v>
      </c>
    </row>
    <row r="11" spans="2:15" ht="21.75" thickBot="1" x14ac:dyDescent="0.3">
      <c r="B11" s="429" t="s">
        <v>133</v>
      </c>
      <c r="C11" s="430"/>
      <c r="D11" s="430"/>
      <c r="E11" s="430"/>
      <c r="F11" s="430"/>
      <c r="G11" s="430"/>
      <c r="H11" s="431"/>
    </row>
    <row r="12" spans="2:15" ht="36" customHeight="1" thickBot="1" x14ac:dyDescent="0.3">
      <c r="B12" s="42">
        <v>7</v>
      </c>
      <c r="C12" s="459" t="s">
        <v>90</v>
      </c>
      <c r="D12" s="460"/>
      <c r="E12" s="283"/>
      <c r="F12" s="42">
        <v>8</v>
      </c>
      <c r="G12" s="62" t="s">
        <v>90</v>
      </c>
      <c r="H12" s="283"/>
      <c r="L12">
        <f t="shared" si="0"/>
        <v>0</v>
      </c>
      <c r="M12">
        <f t="shared" si="1"/>
        <v>0</v>
      </c>
    </row>
    <row r="13" spans="2:15" ht="21.75" thickBot="1" x14ac:dyDescent="0.3">
      <c r="B13" s="34" t="s">
        <v>849</v>
      </c>
      <c r="C13" s="35"/>
      <c r="D13" s="35"/>
      <c r="E13" s="35"/>
      <c r="F13" s="35"/>
      <c r="G13" s="35"/>
      <c r="H13" s="33" t="s">
        <v>157</v>
      </c>
      <c r="N13">
        <f>SUM(L6:M12)</f>
        <v>0</v>
      </c>
      <c r="O13" t="s">
        <v>172</v>
      </c>
    </row>
    <row r="14" spans="2:15" ht="21.75" thickBot="1" x14ac:dyDescent="0.3">
      <c r="B14" s="34"/>
      <c r="C14" s="35"/>
      <c r="D14" s="35"/>
      <c r="E14" s="35"/>
      <c r="F14" s="35"/>
      <c r="G14" s="46" t="s">
        <v>154</v>
      </c>
      <c r="H14" s="47">
        <f>Skitse1!H26</f>
        <v>0</v>
      </c>
      <c r="I14" s="74">
        <f>Skitse1!H2</f>
        <v>0</v>
      </c>
    </row>
    <row r="15" spans="2:15" ht="21.75" customHeight="1" thickBot="1" x14ac:dyDescent="0.3">
      <c r="B15" s="34"/>
      <c r="C15" s="35"/>
      <c r="D15" s="35"/>
      <c r="E15" s="35"/>
      <c r="F15" s="35"/>
      <c r="G15" s="46" t="s">
        <v>155</v>
      </c>
      <c r="H15" s="47">
        <f>Skitse2!H27</f>
        <v>0</v>
      </c>
      <c r="I15" s="74">
        <f>Skitse2!H3</f>
        <v>0</v>
      </c>
    </row>
    <row r="16" spans="2:15" ht="21.75" customHeight="1" thickBot="1" x14ac:dyDescent="0.3">
      <c r="B16" s="34"/>
      <c r="C16" s="35"/>
      <c r="D16" s="35"/>
      <c r="E16" s="35"/>
      <c r="F16" s="35"/>
      <c r="G16" s="46" t="s">
        <v>156</v>
      </c>
      <c r="H16" s="47">
        <f>Skitse3!H28</f>
        <v>0</v>
      </c>
      <c r="I16" s="74">
        <f>Skitse3!H4</f>
        <v>0</v>
      </c>
      <c r="N16" s="8">
        <f>SUM(I14:I16)</f>
        <v>0</v>
      </c>
      <c r="O16" t="s">
        <v>173</v>
      </c>
    </row>
    <row r="17" spans="2:15" ht="21.75" thickBot="1" x14ac:dyDescent="0.3">
      <c r="B17" s="464" t="s">
        <v>850</v>
      </c>
      <c r="C17" s="465"/>
      <c r="D17" s="465"/>
      <c r="E17" s="465"/>
      <c r="F17" s="465"/>
      <c r="G17" s="465"/>
      <c r="H17" s="466"/>
    </row>
    <row r="18" spans="2:15" ht="23.25" customHeight="1" x14ac:dyDescent="0.25">
      <c r="B18" s="467" t="s">
        <v>134</v>
      </c>
      <c r="C18" s="468"/>
      <c r="D18" s="471"/>
      <c r="E18" s="472"/>
      <c r="F18" s="472"/>
      <c r="G18" s="472"/>
      <c r="H18" s="473"/>
    </row>
    <row r="19" spans="2:15" ht="13.5" customHeight="1" thickBot="1" x14ac:dyDescent="0.3">
      <c r="B19" s="469" t="s">
        <v>135</v>
      </c>
      <c r="C19" s="470"/>
      <c r="D19" s="474"/>
      <c r="E19" s="475"/>
      <c r="F19" s="475"/>
      <c r="G19" s="475"/>
      <c r="H19" s="476"/>
      <c r="L19">
        <f>ISTEXT(D18)*1</f>
        <v>0</v>
      </c>
    </row>
    <row r="20" spans="2:15" ht="33" customHeight="1" thickBot="1" x14ac:dyDescent="0.3">
      <c r="B20" s="477" t="s">
        <v>136</v>
      </c>
      <c r="C20" s="478"/>
      <c r="D20" s="479"/>
      <c r="E20" s="480"/>
      <c r="F20" s="480"/>
      <c r="G20" s="480"/>
      <c r="H20" s="481"/>
      <c r="L20">
        <f t="shared" ref="L20:L24" si="2">ISTEXT(D19)*1</f>
        <v>0</v>
      </c>
    </row>
    <row r="21" spans="2:15" ht="33" customHeight="1" thickBot="1" x14ac:dyDescent="0.3">
      <c r="B21" s="477" t="s">
        <v>137</v>
      </c>
      <c r="C21" s="478"/>
      <c r="D21" s="479"/>
      <c r="E21" s="480"/>
      <c r="F21" s="480"/>
      <c r="G21" s="480"/>
      <c r="H21" s="481"/>
      <c r="L21">
        <f t="shared" si="2"/>
        <v>0</v>
      </c>
    </row>
    <row r="22" spans="2:15" ht="33" customHeight="1" thickBot="1" x14ac:dyDescent="0.3">
      <c r="B22" s="477" t="s">
        <v>138</v>
      </c>
      <c r="C22" s="478"/>
      <c r="D22" s="479"/>
      <c r="E22" s="480"/>
      <c r="F22" s="480"/>
      <c r="G22" s="480"/>
      <c r="H22" s="481"/>
      <c r="L22">
        <f t="shared" si="2"/>
        <v>0</v>
      </c>
    </row>
    <row r="23" spans="2:15" ht="21.75" thickBot="1" x14ac:dyDescent="0.3">
      <c r="B23" s="464" t="s">
        <v>139</v>
      </c>
      <c r="C23" s="465"/>
      <c r="D23" s="465"/>
      <c r="E23" s="465"/>
      <c r="F23" s="465"/>
      <c r="G23" s="465"/>
      <c r="H23" s="466"/>
    </row>
    <row r="24" spans="2:15" ht="73.5" customHeight="1" thickBot="1" x14ac:dyDescent="0.3">
      <c r="B24" s="479"/>
      <c r="C24" s="480"/>
      <c r="D24" s="480"/>
      <c r="E24" s="480"/>
      <c r="F24" s="480"/>
      <c r="G24" s="480"/>
      <c r="H24" s="481"/>
      <c r="L24">
        <f t="shared" si="2"/>
        <v>0</v>
      </c>
    </row>
    <row r="25" spans="2:15" ht="57" customHeight="1" thickBot="1" x14ac:dyDescent="0.3">
      <c r="B25" s="491" t="s">
        <v>943</v>
      </c>
      <c r="C25" s="465"/>
      <c r="D25" s="465"/>
      <c r="E25" s="465"/>
      <c r="F25" s="465"/>
      <c r="G25" s="465"/>
      <c r="H25" s="466"/>
    </row>
    <row r="26" spans="2:15" ht="21" customHeight="1" thickBot="1" x14ac:dyDescent="0.3">
      <c r="B26" s="248"/>
      <c r="C26" s="249"/>
      <c r="D26" s="249"/>
      <c r="E26" s="490" t="s">
        <v>158</v>
      </c>
      <c r="F26" s="490"/>
      <c r="G26" s="490"/>
      <c r="H26" s="277"/>
      <c r="I26" s="74">
        <f>Helhedsvurdering!C2</f>
        <v>0</v>
      </c>
    </row>
    <row r="27" spans="2:15" ht="18" customHeight="1" thickBot="1" x14ac:dyDescent="0.3">
      <c r="B27" s="248"/>
      <c r="C27" s="249"/>
      <c r="D27" s="249"/>
      <c r="E27" s="490" t="s">
        <v>159</v>
      </c>
      <c r="F27" s="490"/>
      <c r="G27" s="490"/>
      <c r="H27" s="277"/>
      <c r="I27" s="74">
        <f>Konstruktiv!C2</f>
        <v>0</v>
      </c>
      <c r="L27">
        <f>IF(SUM(I26:I27)&gt;2,2,SUM(I26:I27))</f>
        <v>0</v>
      </c>
      <c r="N27" s="8">
        <f>SUM(L19:L27)</f>
        <v>0</v>
      </c>
      <c r="O27" t="s">
        <v>174</v>
      </c>
    </row>
    <row r="28" spans="2:15" ht="18" customHeight="1" thickBot="1" x14ac:dyDescent="0.3">
      <c r="B28" s="328"/>
      <c r="C28" s="329"/>
      <c r="D28" s="329"/>
      <c r="E28" s="331" t="s">
        <v>951</v>
      </c>
      <c r="F28" s="331"/>
      <c r="G28" s="331"/>
      <c r="H28" s="277"/>
      <c r="I28" s="74">
        <f>konsekvens!D2</f>
        <v>0</v>
      </c>
      <c r="N28" s="8"/>
    </row>
    <row r="29" spans="2:15" ht="21.75" thickBot="1" x14ac:dyDescent="0.3">
      <c r="B29" s="414" t="s">
        <v>851</v>
      </c>
      <c r="C29" s="418"/>
      <c r="D29" s="418"/>
      <c r="E29" s="418"/>
      <c r="F29" s="418"/>
      <c r="G29" s="418"/>
      <c r="H29" s="415"/>
    </row>
    <row r="30" spans="2:15" ht="22.5" customHeight="1" x14ac:dyDescent="0.25">
      <c r="B30" s="492" t="s">
        <v>140</v>
      </c>
      <c r="C30" s="493"/>
      <c r="D30" s="459"/>
      <c r="E30" s="484"/>
      <c r="F30" s="484"/>
      <c r="G30" s="484"/>
      <c r="H30" s="460"/>
    </row>
    <row r="31" spans="2:15" ht="40.5" customHeight="1" thickBot="1" x14ac:dyDescent="0.3">
      <c r="B31" s="482" t="s">
        <v>141</v>
      </c>
      <c r="C31" s="483"/>
      <c r="D31" s="485"/>
      <c r="E31" s="486"/>
      <c r="F31" s="486"/>
      <c r="G31" s="486"/>
      <c r="H31" s="487"/>
      <c r="L31">
        <f>ISTEXT(D30)*1</f>
        <v>0</v>
      </c>
    </row>
    <row r="32" spans="2:15" ht="21.75" customHeight="1" x14ac:dyDescent="0.25">
      <c r="B32" s="488" t="s">
        <v>144</v>
      </c>
      <c r="C32" s="489"/>
      <c r="D32" s="459"/>
      <c r="E32" s="484"/>
      <c r="F32" s="484"/>
      <c r="G32" s="484"/>
      <c r="H32" s="460"/>
    </row>
    <row r="33" spans="2:15" ht="39" customHeight="1" thickBot="1" x14ac:dyDescent="0.3">
      <c r="B33" s="482" t="s">
        <v>141</v>
      </c>
      <c r="C33" s="483"/>
      <c r="D33" s="485"/>
      <c r="E33" s="486"/>
      <c r="F33" s="486"/>
      <c r="G33" s="486"/>
      <c r="H33" s="487"/>
      <c r="L33">
        <f>ISTEXT(D32)*1</f>
        <v>0</v>
      </c>
    </row>
    <row r="34" spans="2:15" ht="29.25" customHeight="1" x14ac:dyDescent="0.25">
      <c r="B34" s="492" t="s">
        <v>142</v>
      </c>
      <c r="C34" s="493"/>
      <c r="D34" s="459"/>
      <c r="E34" s="484"/>
      <c r="F34" s="484"/>
      <c r="G34" s="484"/>
      <c r="H34" s="460"/>
      <c r="L34">
        <f>ISTEXT(D34)*1</f>
        <v>0</v>
      </c>
    </row>
    <row r="35" spans="2:15" ht="41.25" customHeight="1" thickBot="1" x14ac:dyDescent="0.3">
      <c r="B35" s="482" t="s">
        <v>143</v>
      </c>
      <c r="C35" s="483"/>
      <c r="D35" s="485"/>
      <c r="E35" s="486"/>
      <c r="F35" s="486"/>
      <c r="G35" s="486"/>
      <c r="H35" s="487"/>
      <c r="N35">
        <f>SUM(L31:L34)</f>
        <v>0</v>
      </c>
      <c r="O35" t="s">
        <v>175</v>
      </c>
    </row>
    <row r="36" spans="2:15" x14ac:dyDescent="0.25">
      <c r="N36" s="8">
        <f>N35+N27+N16+N13</f>
        <v>0</v>
      </c>
    </row>
  </sheetData>
  <mergeCells count="35">
    <mergeCell ref="B33:C33"/>
    <mergeCell ref="D32:H33"/>
    <mergeCell ref="B34:C34"/>
    <mergeCell ref="B35:C35"/>
    <mergeCell ref="D34:H35"/>
    <mergeCell ref="B31:C31"/>
    <mergeCell ref="D30:H31"/>
    <mergeCell ref="B32:C32"/>
    <mergeCell ref="B21:C21"/>
    <mergeCell ref="D21:H21"/>
    <mergeCell ref="B22:C22"/>
    <mergeCell ref="D22:H22"/>
    <mergeCell ref="B23:H23"/>
    <mergeCell ref="B24:H24"/>
    <mergeCell ref="E26:G26"/>
    <mergeCell ref="E27:G27"/>
    <mergeCell ref="B25:H25"/>
    <mergeCell ref="B29:H29"/>
    <mergeCell ref="B30:C30"/>
    <mergeCell ref="B17:H17"/>
    <mergeCell ref="B18:C18"/>
    <mergeCell ref="B19:C19"/>
    <mergeCell ref="D18:H19"/>
    <mergeCell ref="B20:C20"/>
    <mergeCell ref="D20:H20"/>
    <mergeCell ref="B11:H11"/>
    <mergeCell ref="C12:D12"/>
    <mergeCell ref="B7:H7"/>
    <mergeCell ref="C8:D8"/>
    <mergeCell ref="B9:H9"/>
    <mergeCell ref="B3:H3"/>
    <mergeCell ref="B4:H4"/>
    <mergeCell ref="C6:D6"/>
    <mergeCell ref="B5:H5"/>
    <mergeCell ref="C10:D10"/>
  </mergeCells>
  <conditionalFormatting sqref="H2">
    <cfRule type="colorScale" priority="3">
      <colorScale>
        <cfvo type="num" val="0"/>
        <cfvo type="percentile" val="1"/>
        <cfvo type="num" val="2"/>
        <color rgb="FFF8696B"/>
        <color rgb="FFFFEB84"/>
        <color rgb="FF63BE7B"/>
      </colorScale>
    </cfRule>
  </conditionalFormatting>
  <conditionalFormatting sqref="I14:I16">
    <cfRule type="colorScale" priority="2">
      <colorScale>
        <cfvo type="num" val="0"/>
        <cfvo type="percentile" val="1"/>
        <cfvo type="num" val="2"/>
        <color rgb="FFF8696B"/>
        <color rgb="FFFFEB84"/>
        <color rgb="FF63BE7B"/>
      </colorScale>
    </cfRule>
  </conditionalFormatting>
  <conditionalFormatting sqref="I26:I28">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8" orientation="portrait" r:id="rId1"/>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49">
    <pageSetUpPr fitToPage="1"/>
  </sheetPr>
  <dimension ref="B2:K10"/>
  <sheetViews>
    <sheetView workbookViewId="0">
      <selection activeCell="E8" sqref="E8"/>
    </sheetView>
  </sheetViews>
  <sheetFormatPr defaultRowHeight="15" x14ac:dyDescent="0.25"/>
  <cols>
    <col min="2" max="3" width="44.28515625" customWidth="1"/>
    <col min="5" max="5" width="9.140625" customWidth="1"/>
    <col min="6" max="11" width="9.140625" hidden="1" customWidth="1"/>
  </cols>
  <sheetData>
    <row r="2" spans="2:9" ht="15.75" thickBot="1" x14ac:dyDescent="0.3">
      <c r="C2" s="15" t="s">
        <v>21</v>
      </c>
      <c r="D2" s="74">
        <f>IF(H4&gt;0,IF(H4&gt;4,2,1),0)</f>
        <v>0</v>
      </c>
    </row>
    <row r="3" spans="2:9" ht="21" x14ac:dyDescent="0.25">
      <c r="B3" s="572" t="s">
        <v>944</v>
      </c>
      <c r="C3" s="573"/>
    </row>
    <row r="4" spans="2:9" ht="19.5" thickBot="1" x14ac:dyDescent="0.3">
      <c r="B4" s="281" t="s">
        <v>945</v>
      </c>
      <c r="C4" s="280" t="s">
        <v>946</v>
      </c>
      <c r="H4">
        <f>SUM(H5:I10)</f>
        <v>0</v>
      </c>
    </row>
    <row r="5" spans="2:9" ht="180" customHeight="1" thickBot="1" x14ac:dyDescent="0.3">
      <c r="B5" s="14"/>
      <c r="C5" s="332"/>
      <c r="H5">
        <f>ISTEXT(B5)*1</f>
        <v>0</v>
      </c>
      <c r="I5">
        <f>ISTEXT(C5)*1</f>
        <v>0</v>
      </c>
    </row>
    <row r="6" spans="2:9" ht="21.75" thickBot="1" x14ac:dyDescent="0.3">
      <c r="B6" s="859" t="s">
        <v>947</v>
      </c>
      <c r="C6" s="860"/>
    </row>
    <row r="7" spans="2:9" ht="19.5" thickBot="1" x14ac:dyDescent="0.3">
      <c r="B7" s="281" t="s">
        <v>948</v>
      </c>
      <c r="C7" s="280" t="s">
        <v>949</v>
      </c>
    </row>
    <row r="8" spans="2:9" ht="180" customHeight="1" thickBot="1" x14ac:dyDescent="0.3">
      <c r="B8" s="14"/>
      <c r="C8" s="332"/>
      <c r="H8">
        <f>ISTEXT(B8)*1</f>
        <v>0</v>
      </c>
      <c r="I8">
        <f>ISTEXT(C8)*1</f>
        <v>0</v>
      </c>
    </row>
    <row r="9" spans="2:9" ht="21.75" thickBot="1" x14ac:dyDescent="0.3">
      <c r="B9" s="859" t="s">
        <v>950</v>
      </c>
      <c r="C9" s="860"/>
    </row>
    <row r="10" spans="2:9" ht="180" customHeight="1" thickBot="1" x14ac:dyDescent="0.3">
      <c r="B10" s="479"/>
      <c r="C10" s="481"/>
      <c r="H10">
        <f>ISTEXT(B10)*1</f>
        <v>0</v>
      </c>
    </row>
  </sheetData>
  <mergeCells count="4">
    <mergeCell ref="B3:C3"/>
    <mergeCell ref="B6:C6"/>
    <mergeCell ref="B9:C9"/>
    <mergeCell ref="B10:C10"/>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0" orientation="portrait" r:id="rId1"/>
  <drawing r:id="rId2"/>
  <legacyDrawing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4">
    <pageSetUpPr fitToPage="1"/>
  </sheetPr>
  <dimension ref="B2:N30"/>
  <sheetViews>
    <sheetView showGridLines="0" showRowColHeaders="0" workbookViewId="0"/>
  </sheetViews>
  <sheetFormatPr defaultRowHeight="15" x14ac:dyDescent="0.25"/>
  <cols>
    <col min="2" max="2" width="3.85546875" customWidth="1"/>
    <col min="3" max="3" width="28.5703125" customWidth="1"/>
    <col min="4" max="4" width="25.7109375" customWidth="1"/>
    <col min="5" max="5" width="6.140625" customWidth="1"/>
    <col min="6" max="6" width="3.85546875" customWidth="1"/>
    <col min="7" max="7" width="56" customWidth="1"/>
    <col min="8" max="8" width="6.5703125" customWidth="1"/>
    <col min="10" max="17" width="0" hidden="1" customWidth="1"/>
  </cols>
  <sheetData>
    <row r="2" spans="2:14" ht="15.75" thickBot="1" x14ac:dyDescent="0.3">
      <c r="G2" s="15" t="s">
        <v>21</v>
      </c>
      <c r="H2" s="74">
        <f>IF(N17&gt;0,IF(N17&gt;5,2,1),0)</f>
        <v>0</v>
      </c>
    </row>
    <row r="3" spans="2:14" ht="21.75" thickBot="1" x14ac:dyDescent="0.3">
      <c r="B3" s="414" t="s">
        <v>128</v>
      </c>
      <c r="C3" s="418"/>
      <c r="D3" s="418"/>
      <c r="E3" s="418"/>
      <c r="F3" s="418"/>
      <c r="G3" s="418"/>
      <c r="H3" s="415"/>
    </row>
    <row r="4" spans="2:14" ht="42" customHeight="1" thickBot="1" x14ac:dyDescent="0.3">
      <c r="B4" s="414" t="s">
        <v>145</v>
      </c>
      <c r="C4" s="418"/>
      <c r="D4" s="418"/>
      <c r="E4" s="418"/>
      <c r="F4" s="418"/>
      <c r="G4" s="418"/>
      <c r="H4" s="415"/>
    </row>
    <row r="5" spans="2:14" ht="30.75" customHeight="1" thickBot="1" x14ac:dyDescent="0.3">
      <c r="B5" s="250">
        <v>1</v>
      </c>
      <c r="C5" s="894" t="str">
        <f>Fysisk_produkt!C6</f>
        <v xml:space="preserve"> </v>
      </c>
      <c r="D5" s="895"/>
      <c r="E5" s="276"/>
      <c r="F5" s="251">
        <v>2</v>
      </c>
      <c r="G5" s="252" t="str">
        <f>Fysisk_produkt!G6</f>
        <v xml:space="preserve"> </v>
      </c>
      <c r="H5" s="276"/>
      <c r="N5">
        <f>ISNUMBER(E5)*ISNUMBER(H5)</f>
        <v>0</v>
      </c>
    </row>
    <row r="6" spans="2:14" ht="36.75" customHeight="1" thickBot="1" x14ac:dyDescent="0.3">
      <c r="B6" s="496" t="s">
        <v>749</v>
      </c>
      <c r="C6" s="497"/>
      <c r="D6" s="497"/>
      <c r="E6" s="497"/>
      <c r="F6" s="497"/>
      <c r="G6" s="497"/>
      <c r="H6" s="498"/>
    </row>
    <row r="7" spans="2:14" ht="30.75" customHeight="1" thickBot="1" x14ac:dyDescent="0.3">
      <c r="B7" s="250">
        <v>3</v>
      </c>
      <c r="C7" s="494" t="str">
        <f>Fysisk_produkt!C8</f>
        <v xml:space="preserve"> </v>
      </c>
      <c r="D7" s="495"/>
      <c r="E7" s="276"/>
      <c r="F7" s="251">
        <v>4</v>
      </c>
      <c r="G7" s="252" t="str">
        <f>Fysisk_produkt!G8</f>
        <v xml:space="preserve"> </v>
      </c>
      <c r="H7" s="276"/>
      <c r="N7">
        <f t="shared" ref="N7:N11" si="0">ISNUMBER(E7)*ISNUMBER(H7)</f>
        <v>0</v>
      </c>
    </row>
    <row r="8" spans="2:14" ht="36.75" customHeight="1" thickBot="1" x14ac:dyDescent="0.3">
      <c r="B8" s="496" t="s">
        <v>750</v>
      </c>
      <c r="C8" s="497"/>
      <c r="D8" s="497"/>
      <c r="E8" s="497"/>
      <c r="F8" s="497"/>
      <c r="G8" s="497"/>
      <c r="H8" s="498"/>
    </row>
    <row r="9" spans="2:14" ht="30.75" customHeight="1" thickBot="1" x14ac:dyDescent="0.3">
      <c r="B9" s="250">
        <v>5</v>
      </c>
      <c r="C9" s="494" t="str">
        <f>Fysisk_produkt!C10</f>
        <v xml:space="preserve"> </v>
      </c>
      <c r="D9" s="495"/>
      <c r="E9" s="276"/>
      <c r="F9" s="251">
        <v>6</v>
      </c>
      <c r="G9" s="252" t="str">
        <f>Fysisk_produkt!G10</f>
        <v xml:space="preserve"> </v>
      </c>
      <c r="H9" s="276"/>
      <c r="N9">
        <f t="shared" si="0"/>
        <v>0</v>
      </c>
    </row>
    <row r="10" spans="2:14" ht="36.75" customHeight="1" thickBot="1" x14ac:dyDescent="0.3">
      <c r="B10" s="496" t="s">
        <v>751</v>
      </c>
      <c r="C10" s="497"/>
      <c r="D10" s="497"/>
      <c r="E10" s="497"/>
      <c r="F10" s="497"/>
      <c r="G10" s="497"/>
      <c r="H10" s="498"/>
    </row>
    <row r="11" spans="2:14" ht="30.75" customHeight="1" thickBot="1" x14ac:dyDescent="0.3">
      <c r="B11" s="250">
        <v>7</v>
      </c>
      <c r="C11" s="494" t="str">
        <f>Fysisk_produkt!C12</f>
        <v xml:space="preserve"> </v>
      </c>
      <c r="D11" s="495"/>
      <c r="E11" s="276"/>
      <c r="F11" s="251">
        <v>8</v>
      </c>
      <c r="G11" s="252" t="str">
        <f>Fysisk_produkt!G12</f>
        <v xml:space="preserve"> </v>
      </c>
      <c r="H11" s="276"/>
      <c r="N11">
        <f t="shared" si="0"/>
        <v>0</v>
      </c>
    </row>
    <row r="12" spans="2:14" ht="21.75" thickBot="1" x14ac:dyDescent="0.3">
      <c r="B12" s="414" t="s">
        <v>148</v>
      </c>
      <c r="C12" s="418"/>
      <c r="D12" s="418"/>
      <c r="E12" s="418"/>
      <c r="F12" s="418"/>
      <c r="G12" s="418"/>
      <c r="H12" s="415"/>
    </row>
    <row r="13" spans="2:14" ht="405" customHeight="1" thickBot="1" x14ac:dyDescent="0.3">
      <c r="B13" s="346"/>
      <c r="C13" s="347"/>
      <c r="D13" s="347"/>
      <c r="E13" s="347"/>
      <c r="F13" s="347"/>
      <c r="G13" s="347"/>
      <c r="H13" s="348"/>
      <c r="N13">
        <f>ISTEXT(B13)*1</f>
        <v>0</v>
      </c>
    </row>
    <row r="14" spans="2:14" ht="21.75" thickBot="1" x14ac:dyDescent="0.3">
      <c r="B14" s="414" t="s">
        <v>149</v>
      </c>
      <c r="C14" s="418"/>
      <c r="D14" s="418"/>
      <c r="E14" s="418"/>
      <c r="F14" s="418"/>
      <c r="G14" s="418"/>
      <c r="H14" s="415"/>
    </row>
    <row r="15" spans="2:14" ht="120.75" customHeight="1" x14ac:dyDescent="0.25">
      <c r="B15" s="501"/>
      <c r="C15" s="502"/>
      <c r="D15" s="502"/>
      <c r="E15" s="502"/>
      <c r="F15" s="502"/>
      <c r="G15" s="502"/>
      <c r="H15" s="503"/>
      <c r="N15">
        <f t="shared" ref="N15" si="1">ISTEXT(B15)*1</f>
        <v>0</v>
      </c>
    </row>
    <row r="16" spans="2:14" ht="21" x14ac:dyDescent="0.25">
      <c r="B16" s="448" t="s">
        <v>150</v>
      </c>
      <c r="C16" s="448"/>
      <c r="D16" s="448"/>
      <c r="E16" s="448"/>
      <c r="F16" s="448"/>
      <c r="G16" s="448"/>
      <c r="H16" s="448"/>
    </row>
    <row r="17" spans="2:14" ht="21" x14ac:dyDescent="0.25">
      <c r="B17" s="511"/>
      <c r="C17" s="512"/>
      <c r="D17" s="510" t="s">
        <v>151</v>
      </c>
      <c r="E17" s="510"/>
      <c r="F17" s="510" t="s">
        <v>130</v>
      </c>
      <c r="G17" s="510"/>
      <c r="H17" s="40" t="s">
        <v>152</v>
      </c>
      <c r="N17">
        <f>SUM(N5:N15)</f>
        <v>0</v>
      </c>
    </row>
    <row r="18" spans="2:14" ht="15.75" thickBot="1" x14ac:dyDescent="0.3">
      <c r="B18" s="504" t="str">
        <f>Fysisk_produkt!C6</f>
        <v xml:space="preserve"> </v>
      </c>
      <c r="C18" s="505"/>
      <c r="D18" s="506">
        <f>IF(ISNUMBER(Fysisk_produkt!E6),Fysisk_produkt!E6,0)</f>
        <v>0</v>
      </c>
      <c r="E18" s="507"/>
      <c r="F18" s="508">
        <f>IF(ISNUMBER(E5),E5,0)</f>
        <v>0</v>
      </c>
      <c r="G18" s="508"/>
      <c r="H18" s="253">
        <f>D18*F18</f>
        <v>0</v>
      </c>
    </row>
    <row r="19" spans="2:14" ht="15.75" customHeight="1" thickBot="1" x14ac:dyDescent="0.3">
      <c r="B19" s="499" t="str">
        <f>Fysisk_produkt!G6</f>
        <v xml:space="preserve"> </v>
      </c>
      <c r="C19" s="500"/>
      <c r="D19" s="509">
        <f>IF(ISNUMBER(Fysisk_produkt!H6),Fysisk_produkt!H6,0)</f>
        <v>0</v>
      </c>
      <c r="E19" s="509"/>
      <c r="F19" s="508">
        <f>IF(ISNUMBER(G5),G5,0)</f>
        <v>0</v>
      </c>
      <c r="G19" s="508"/>
      <c r="H19" s="253">
        <f t="shared" ref="H19:H25" si="2">D19*F19</f>
        <v>0</v>
      </c>
    </row>
    <row r="20" spans="2:14" ht="15.75" customHeight="1" thickBot="1" x14ac:dyDescent="0.3">
      <c r="B20" s="499" t="str">
        <f>Fysisk_produkt!C8</f>
        <v xml:space="preserve"> </v>
      </c>
      <c r="C20" s="500"/>
      <c r="D20" s="509">
        <f>IF(ISNUMBER(Fysisk_produkt!E8),Fysisk_produkt!E8,0)</f>
        <v>0</v>
      </c>
      <c r="E20" s="509"/>
      <c r="F20" s="508">
        <f t="shared" ref="F20:F24" si="3">IF(ISNUMBER(E7),E7,0)</f>
        <v>0</v>
      </c>
      <c r="G20" s="508"/>
      <c r="H20" s="253">
        <f t="shared" si="2"/>
        <v>0</v>
      </c>
    </row>
    <row r="21" spans="2:14" ht="15.75" customHeight="1" thickBot="1" x14ac:dyDescent="0.3">
      <c r="B21" s="499" t="str">
        <f>Fysisk_produkt!G8</f>
        <v xml:space="preserve"> </v>
      </c>
      <c r="C21" s="500"/>
      <c r="D21" s="509">
        <f>IF(ISNUMBER(Fysisk_produkt!H8),Fysisk_produkt!H8,0)</f>
        <v>0</v>
      </c>
      <c r="E21" s="509"/>
      <c r="F21" s="508">
        <f>IF(ISNUMBER(G7),G7,0)</f>
        <v>0</v>
      </c>
      <c r="G21" s="508"/>
      <c r="H21" s="253">
        <f t="shared" si="2"/>
        <v>0</v>
      </c>
    </row>
    <row r="22" spans="2:14" ht="15.75" customHeight="1" thickBot="1" x14ac:dyDescent="0.3">
      <c r="B22" s="499" t="str">
        <f>Fysisk_produkt!C10</f>
        <v xml:space="preserve"> </v>
      </c>
      <c r="C22" s="500"/>
      <c r="D22" s="509">
        <f>IF(ISNUMBER(Fysisk_produkt!E10),Fysisk_produkt!E10,0)</f>
        <v>0</v>
      </c>
      <c r="E22" s="509"/>
      <c r="F22" s="508">
        <f t="shared" si="3"/>
        <v>0</v>
      </c>
      <c r="G22" s="508"/>
      <c r="H22" s="253">
        <f t="shared" si="2"/>
        <v>0</v>
      </c>
    </row>
    <row r="23" spans="2:14" ht="15.75" customHeight="1" thickBot="1" x14ac:dyDescent="0.3">
      <c r="B23" s="499" t="str">
        <f>Fysisk_produkt!G10</f>
        <v xml:space="preserve"> </v>
      </c>
      <c r="C23" s="500"/>
      <c r="D23" s="509">
        <f>IF(ISNUMBER(Fysisk_produkt!H10),Fysisk_produkt!H10,0)</f>
        <v>0</v>
      </c>
      <c r="E23" s="509"/>
      <c r="F23" s="508">
        <f>IF(ISNUMBER(G9),G9,0)</f>
        <v>0</v>
      </c>
      <c r="G23" s="508"/>
      <c r="H23" s="253">
        <f t="shared" si="2"/>
        <v>0</v>
      </c>
    </row>
    <row r="24" spans="2:14" ht="15.75" customHeight="1" thickBot="1" x14ac:dyDescent="0.3">
      <c r="B24" s="499" t="str">
        <f>Fysisk_produkt!C12</f>
        <v xml:space="preserve"> </v>
      </c>
      <c r="C24" s="500"/>
      <c r="D24" s="509">
        <f>IF(ISNUMBER(Fysisk_produkt!E12),Fysisk_produkt!E12,0)</f>
        <v>0</v>
      </c>
      <c r="E24" s="509"/>
      <c r="F24" s="508">
        <f t="shared" si="3"/>
        <v>0</v>
      </c>
      <c r="G24" s="508"/>
      <c r="H24" s="253">
        <f t="shared" si="2"/>
        <v>0</v>
      </c>
    </row>
    <row r="25" spans="2:14" ht="15.75" customHeight="1" thickBot="1" x14ac:dyDescent="0.3">
      <c r="B25" s="499" t="str">
        <f>Fysisk_produkt!G12</f>
        <v xml:space="preserve"> </v>
      </c>
      <c r="C25" s="500"/>
      <c r="D25" s="509">
        <f>IF(ISNUMBER(Fysisk_produkt!H12),Fysisk_produkt!H12,0)</f>
        <v>0</v>
      </c>
      <c r="E25" s="509"/>
      <c r="F25" s="508">
        <f>IF(ISNUMBER(G11),G11,0)</f>
        <v>0</v>
      </c>
      <c r="G25" s="508"/>
      <c r="H25" s="253">
        <f t="shared" si="2"/>
        <v>0</v>
      </c>
    </row>
    <row r="26" spans="2:14" x14ac:dyDescent="0.25">
      <c r="D26" s="254"/>
      <c r="E26" s="254"/>
      <c r="F26" s="254"/>
      <c r="G26" s="254" t="s">
        <v>153</v>
      </c>
      <c r="H26" s="255">
        <f>SUM(H18:H25)</f>
        <v>0</v>
      </c>
    </row>
    <row r="30" spans="2:14" x14ac:dyDescent="0.25">
      <c r="B30" s="513" t="s">
        <v>795</v>
      </c>
      <c r="C30" s="513"/>
      <c r="D30" s="513"/>
      <c r="E30" s="513"/>
      <c r="F30" s="513"/>
      <c r="G30" s="513"/>
      <c r="H30" s="513"/>
    </row>
  </sheetData>
  <mergeCells count="42">
    <mergeCell ref="D21:E21"/>
    <mergeCell ref="F21:G21"/>
    <mergeCell ref="D22:E22"/>
    <mergeCell ref="F22:G22"/>
    <mergeCell ref="B30:H30"/>
    <mergeCell ref="D23:E23"/>
    <mergeCell ref="D24:E24"/>
    <mergeCell ref="D25:E25"/>
    <mergeCell ref="F25:G25"/>
    <mergeCell ref="F24:G24"/>
    <mergeCell ref="F23:G23"/>
    <mergeCell ref="B23:C23"/>
    <mergeCell ref="B24:C24"/>
    <mergeCell ref="B25:C25"/>
    <mergeCell ref="B20:C20"/>
    <mergeCell ref="B21:C21"/>
    <mergeCell ref="B22:C22"/>
    <mergeCell ref="B15:H15"/>
    <mergeCell ref="B16:H16"/>
    <mergeCell ref="B18:C18"/>
    <mergeCell ref="B19:C19"/>
    <mergeCell ref="D18:E18"/>
    <mergeCell ref="F18:G18"/>
    <mergeCell ref="D19:E19"/>
    <mergeCell ref="F19:G19"/>
    <mergeCell ref="D17:E17"/>
    <mergeCell ref="F17:G17"/>
    <mergeCell ref="B17:C17"/>
    <mergeCell ref="D20:E20"/>
    <mergeCell ref="F20:G20"/>
    <mergeCell ref="B14:H14"/>
    <mergeCell ref="B3:H3"/>
    <mergeCell ref="B4:H4"/>
    <mergeCell ref="C5:D5"/>
    <mergeCell ref="B6:H6"/>
    <mergeCell ref="C7:D7"/>
    <mergeCell ref="B8:H8"/>
    <mergeCell ref="C9:D9"/>
    <mergeCell ref="B10:H10"/>
    <mergeCell ref="C11:D11"/>
    <mergeCell ref="B12:H12"/>
    <mergeCell ref="B13:H13"/>
  </mergeCells>
  <conditionalFormatting sqref="H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5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5">
    <pageSetUpPr fitToPage="1"/>
  </sheetPr>
  <dimension ref="B2:N30"/>
  <sheetViews>
    <sheetView showGridLines="0" showRowColHeaders="0" workbookViewId="0"/>
  </sheetViews>
  <sheetFormatPr defaultRowHeight="15" x14ac:dyDescent="0.25"/>
  <cols>
    <col min="2" max="2" width="3.85546875" customWidth="1"/>
    <col min="3" max="3" width="28.5703125" customWidth="1"/>
    <col min="4" max="4" width="25.7109375" customWidth="1"/>
    <col min="5" max="5" width="6.140625" customWidth="1"/>
    <col min="6" max="6" width="3.85546875" customWidth="1"/>
    <col min="7" max="7" width="56" customWidth="1"/>
    <col min="8" max="8" width="6.5703125" customWidth="1"/>
    <col min="10" max="10" width="8" hidden="1" customWidth="1"/>
    <col min="11" max="17" width="0" hidden="1" customWidth="1"/>
  </cols>
  <sheetData>
    <row r="2" spans="2:14" ht="15.75" thickBot="1" x14ac:dyDescent="0.3">
      <c r="G2" s="15" t="s">
        <v>21</v>
      </c>
      <c r="H2" s="74">
        <f>IF(N17&gt;0,IF(N17&gt;5,2,1),0)</f>
        <v>0</v>
      </c>
    </row>
    <row r="3" spans="2:14" ht="21.75" thickBot="1" x14ac:dyDescent="0.3">
      <c r="B3" s="414" t="s">
        <v>128</v>
      </c>
      <c r="C3" s="418"/>
      <c r="D3" s="418"/>
      <c r="E3" s="418"/>
      <c r="F3" s="418"/>
      <c r="G3" s="418"/>
      <c r="H3" s="415"/>
    </row>
    <row r="4" spans="2:14" ht="42" customHeight="1" thickBot="1" x14ac:dyDescent="0.3">
      <c r="B4" s="414" t="s">
        <v>145</v>
      </c>
      <c r="C4" s="418"/>
      <c r="D4" s="418"/>
      <c r="E4" s="418"/>
      <c r="F4" s="418"/>
      <c r="G4" s="418"/>
      <c r="H4" s="415"/>
    </row>
    <row r="5" spans="2:14" ht="30.75" customHeight="1" thickBot="1" x14ac:dyDescent="0.3">
      <c r="B5" s="36">
        <v>1</v>
      </c>
      <c r="C5" s="514" t="str">
        <f>Fysisk_produkt!C6</f>
        <v xml:space="preserve"> </v>
      </c>
      <c r="D5" s="515"/>
      <c r="E5" s="326"/>
      <c r="F5" s="37">
        <v>2</v>
      </c>
      <c r="G5" s="38" t="str">
        <f>Fysisk_produkt!G6</f>
        <v xml:space="preserve"> </v>
      </c>
      <c r="H5" s="326"/>
      <c r="N5">
        <f>ISNUMBER(E5)*ISNUMBER(H5)</f>
        <v>0</v>
      </c>
    </row>
    <row r="6" spans="2:14" ht="36.75" customHeight="1" thickBot="1" x14ac:dyDescent="0.3">
      <c r="B6" s="414" t="s">
        <v>146</v>
      </c>
      <c r="C6" s="418"/>
      <c r="D6" s="418"/>
      <c r="E6" s="418"/>
      <c r="F6" s="418"/>
      <c r="G6" s="418"/>
      <c r="H6" s="415"/>
    </row>
    <row r="7" spans="2:14" ht="30.75" customHeight="1" thickBot="1" x14ac:dyDescent="0.3">
      <c r="B7" s="36">
        <v>3</v>
      </c>
      <c r="C7" s="514" t="str">
        <f>Fysisk_produkt!C8</f>
        <v xml:space="preserve"> </v>
      </c>
      <c r="D7" s="515"/>
      <c r="E7" s="326"/>
      <c r="F7" s="37">
        <v>4</v>
      </c>
      <c r="G7" s="38" t="str">
        <f>Fysisk_produkt!G8</f>
        <v xml:space="preserve"> </v>
      </c>
      <c r="H7" s="326"/>
      <c r="N7">
        <f t="shared" ref="N7:N11" si="0">ISNUMBER(E7)*ISNUMBER(H7)</f>
        <v>0</v>
      </c>
    </row>
    <row r="8" spans="2:14" ht="36.75" customHeight="1" thickBot="1" x14ac:dyDescent="0.3">
      <c r="B8" s="414" t="s">
        <v>132</v>
      </c>
      <c r="C8" s="418"/>
      <c r="D8" s="418"/>
      <c r="E8" s="418"/>
      <c r="F8" s="418"/>
      <c r="G8" s="418"/>
      <c r="H8" s="415"/>
    </row>
    <row r="9" spans="2:14" ht="30.75" customHeight="1" thickBot="1" x14ac:dyDescent="0.3">
      <c r="B9" s="36">
        <v>5</v>
      </c>
      <c r="C9" s="514" t="str">
        <f>Fysisk_produkt!C10</f>
        <v xml:space="preserve"> </v>
      </c>
      <c r="D9" s="515"/>
      <c r="E9" s="326"/>
      <c r="F9" s="37">
        <v>6</v>
      </c>
      <c r="G9" s="38" t="str">
        <f>Fysisk_produkt!G10</f>
        <v xml:space="preserve"> </v>
      </c>
      <c r="H9" s="326"/>
      <c r="N9">
        <f t="shared" si="0"/>
        <v>0</v>
      </c>
    </row>
    <row r="10" spans="2:14" ht="36.75" customHeight="1" thickBot="1" x14ac:dyDescent="0.3">
      <c r="B10" s="414" t="s">
        <v>147</v>
      </c>
      <c r="C10" s="418"/>
      <c r="D10" s="418"/>
      <c r="E10" s="418"/>
      <c r="F10" s="418"/>
      <c r="G10" s="418"/>
      <c r="H10" s="415"/>
    </row>
    <row r="11" spans="2:14" ht="30.75" customHeight="1" thickBot="1" x14ac:dyDescent="0.3">
      <c r="B11" s="36">
        <v>7</v>
      </c>
      <c r="C11" s="514" t="str">
        <f>Fysisk_produkt!C12</f>
        <v xml:space="preserve"> </v>
      </c>
      <c r="D11" s="515"/>
      <c r="E11" s="326"/>
      <c r="F11" s="37">
        <v>8</v>
      </c>
      <c r="G11" s="38" t="str">
        <f>Fysisk_produkt!G12</f>
        <v xml:space="preserve"> </v>
      </c>
      <c r="H11" s="326"/>
      <c r="N11">
        <f t="shared" si="0"/>
        <v>0</v>
      </c>
    </row>
    <row r="12" spans="2:14" ht="21.75" thickBot="1" x14ac:dyDescent="0.3">
      <c r="B12" s="414" t="s">
        <v>148</v>
      </c>
      <c r="C12" s="418"/>
      <c r="D12" s="418"/>
      <c r="E12" s="418"/>
      <c r="F12" s="418"/>
      <c r="G12" s="418"/>
      <c r="H12" s="415"/>
    </row>
    <row r="13" spans="2:14" ht="405" customHeight="1" thickBot="1" x14ac:dyDescent="0.3">
      <c r="B13" s="346"/>
      <c r="C13" s="347"/>
      <c r="D13" s="347"/>
      <c r="E13" s="347"/>
      <c r="F13" s="347"/>
      <c r="G13" s="347"/>
      <c r="H13" s="348"/>
      <c r="N13">
        <f>ISTEXT(B13)*1</f>
        <v>0</v>
      </c>
    </row>
    <row r="14" spans="2:14" ht="21.75" thickBot="1" x14ac:dyDescent="0.3">
      <c r="B14" s="414" t="s">
        <v>149</v>
      </c>
      <c r="C14" s="418"/>
      <c r="D14" s="418"/>
      <c r="E14" s="418"/>
      <c r="F14" s="418"/>
      <c r="G14" s="418"/>
      <c r="H14" s="415"/>
    </row>
    <row r="15" spans="2:14" ht="120.75" customHeight="1" x14ac:dyDescent="0.25">
      <c r="B15" s="501"/>
      <c r="C15" s="502"/>
      <c r="D15" s="502"/>
      <c r="E15" s="502"/>
      <c r="F15" s="502"/>
      <c r="G15" s="502"/>
      <c r="H15" s="503"/>
      <c r="N15">
        <f t="shared" ref="N15" si="1">ISTEXT(B15)*1</f>
        <v>0</v>
      </c>
    </row>
    <row r="16" spans="2:14" ht="21" x14ac:dyDescent="0.25">
      <c r="B16" s="448" t="s">
        <v>150</v>
      </c>
      <c r="C16" s="448"/>
      <c r="D16" s="448"/>
      <c r="E16" s="448"/>
      <c r="F16" s="448"/>
      <c r="G16" s="448"/>
      <c r="H16" s="448"/>
    </row>
    <row r="17" spans="2:14" ht="21" x14ac:dyDescent="0.25">
      <c r="B17" s="511"/>
      <c r="C17" s="512"/>
      <c r="D17" s="510" t="s">
        <v>151</v>
      </c>
      <c r="E17" s="510"/>
      <c r="F17" s="510" t="s">
        <v>130</v>
      </c>
      <c r="G17" s="510"/>
      <c r="H17" s="40" t="s">
        <v>152</v>
      </c>
      <c r="N17">
        <f>SUM(N5:N15)</f>
        <v>0</v>
      </c>
    </row>
    <row r="18" spans="2:14" ht="15.75" thickBot="1" x14ac:dyDescent="0.3">
      <c r="B18" s="504" t="str">
        <f>Fysisk_produkt!C6</f>
        <v xml:space="preserve"> </v>
      </c>
      <c r="C18" s="505"/>
      <c r="D18" s="516">
        <f>IF(ISNUMBER(Fysisk_produkt!E6),Fysisk_produkt!E6,0)</f>
        <v>0</v>
      </c>
      <c r="E18" s="517"/>
      <c r="F18" s="518">
        <f>IF(ISNUMBER(E5),E5,0)</f>
        <v>0</v>
      </c>
      <c r="G18" s="518"/>
      <c r="H18" s="39">
        <f>D18*F18</f>
        <v>0</v>
      </c>
    </row>
    <row r="19" spans="2:14" ht="15.75" customHeight="1" thickBot="1" x14ac:dyDescent="0.3">
      <c r="B19" s="499" t="str">
        <f>Fysisk_produkt!G6</f>
        <v xml:space="preserve"> </v>
      </c>
      <c r="C19" s="500"/>
      <c r="D19" s="449">
        <f>IF(ISNUMBER(Fysisk_produkt!H6),Fysisk_produkt!H6,0)</f>
        <v>0</v>
      </c>
      <c r="E19" s="449"/>
      <c r="F19" s="518">
        <f>IF(ISNUMBER(G5),G5,0)</f>
        <v>0</v>
      </c>
      <c r="G19" s="518"/>
      <c r="H19" s="39">
        <f t="shared" ref="H19:H25" si="2">D19*F19</f>
        <v>0</v>
      </c>
    </row>
    <row r="20" spans="2:14" ht="15.75" customHeight="1" thickBot="1" x14ac:dyDescent="0.3">
      <c r="B20" s="499" t="str">
        <f>Fysisk_produkt!C8</f>
        <v xml:space="preserve"> </v>
      </c>
      <c r="C20" s="500"/>
      <c r="D20" s="449">
        <f>IF(ISNUMBER(Fysisk_produkt!E8),Fysisk_produkt!E8,0)</f>
        <v>0</v>
      </c>
      <c r="E20" s="449"/>
      <c r="F20" s="518">
        <f t="shared" ref="F20:F24" si="3">IF(ISNUMBER(E7),E7,0)</f>
        <v>0</v>
      </c>
      <c r="G20" s="518"/>
      <c r="H20" s="39">
        <f t="shared" si="2"/>
        <v>0</v>
      </c>
    </row>
    <row r="21" spans="2:14" ht="15.75" customHeight="1" thickBot="1" x14ac:dyDescent="0.3">
      <c r="B21" s="499" t="str">
        <f>Fysisk_produkt!G8</f>
        <v xml:space="preserve"> </v>
      </c>
      <c r="C21" s="500"/>
      <c r="D21" s="449">
        <f>IF(ISNUMBER(Fysisk_produkt!H8),Fysisk_produkt!H8,0)</f>
        <v>0</v>
      </c>
      <c r="E21" s="449"/>
      <c r="F21" s="518">
        <f>IF(ISNUMBER(G7),G7,0)</f>
        <v>0</v>
      </c>
      <c r="G21" s="518"/>
      <c r="H21" s="39">
        <f t="shared" si="2"/>
        <v>0</v>
      </c>
    </row>
    <row r="22" spans="2:14" ht="15.75" customHeight="1" thickBot="1" x14ac:dyDescent="0.3">
      <c r="B22" s="499" t="str">
        <f>Fysisk_produkt!C10</f>
        <v xml:space="preserve"> </v>
      </c>
      <c r="C22" s="500"/>
      <c r="D22" s="449">
        <f>IF(ISNUMBER(Fysisk_produkt!E10),Fysisk_produkt!E10,0)</f>
        <v>0</v>
      </c>
      <c r="E22" s="449"/>
      <c r="F22" s="518">
        <f t="shared" si="3"/>
        <v>0</v>
      </c>
      <c r="G22" s="518"/>
      <c r="H22" s="39">
        <f t="shared" si="2"/>
        <v>0</v>
      </c>
    </row>
    <row r="23" spans="2:14" ht="15.75" customHeight="1" thickBot="1" x14ac:dyDescent="0.3">
      <c r="B23" s="499" t="str">
        <f>Fysisk_produkt!G10</f>
        <v xml:space="preserve"> </v>
      </c>
      <c r="C23" s="500"/>
      <c r="D23" s="449">
        <f>IF(ISNUMBER(Fysisk_produkt!H10),Fysisk_produkt!H10,0)</f>
        <v>0</v>
      </c>
      <c r="E23" s="449"/>
      <c r="F23" s="518">
        <f>IF(ISNUMBER(G9),G9,0)</f>
        <v>0</v>
      </c>
      <c r="G23" s="518"/>
      <c r="H23" s="39">
        <f t="shared" si="2"/>
        <v>0</v>
      </c>
    </row>
    <row r="24" spans="2:14" ht="15.75" customHeight="1" thickBot="1" x14ac:dyDescent="0.3">
      <c r="B24" s="499" t="str">
        <f>Fysisk_produkt!C12</f>
        <v xml:space="preserve"> </v>
      </c>
      <c r="C24" s="500"/>
      <c r="D24" s="449">
        <f>IF(ISNUMBER(Fysisk_produkt!E12),Fysisk_produkt!E12,0)</f>
        <v>0</v>
      </c>
      <c r="E24" s="449"/>
      <c r="F24" s="518">
        <f t="shared" si="3"/>
        <v>0</v>
      </c>
      <c r="G24" s="518"/>
      <c r="H24" s="39">
        <f t="shared" si="2"/>
        <v>0</v>
      </c>
    </row>
    <row r="25" spans="2:14" ht="15.75" customHeight="1" thickBot="1" x14ac:dyDescent="0.3">
      <c r="B25" s="499" t="str">
        <f>Fysisk_produkt!G12</f>
        <v xml:space="preserve"> </v>
      </c>
      <c r="C25" s="500"/>
      <c r="D25" s="449">
        <f>IF(ISNUMBER(Fysisk_produkt!H12),Fysisk_produkt!H12,0)</f>
        <v>0</v>
      </c>
      <c r="E25" s="449"/>
      <c r="F25" s="518">
        <f>IF(ISNUMBER(G11),G11,0)</f>
        <v>0</v>
      </c>
      <c r="G25" s="518"/>
      <c r="H25" s="39">
        <f t="shared" si="2"/>
        <v>0</v>
      </c>
    </row>
    <row r="26" spans="2:14" x14ac:dyDescent="0.25">
      <c r="G26" t="s">
        <v>153</v>
      </c>
      <c r="H26" s="44">
        <f>SUM(H18:H25)</f>
        <v>0</v>
      </c>
    </row>
    <row r="30" spans="2:14" x14ac:dyDescent="0.25">
      <c r="B30" s="513" t="s">
        <v>795</v>
      </c>
      <c r="C30" s="513"/>
      <c r="D30" s="513"/>
      <c r="E30" s="513"/>
      <c r="F30" s="513"/>
      <c r="G30" s="513"/>
      <c r="H30" s="513"/>
    </row>
  </sheetData>
  <mergeCells count="42">
    <mergeCell ref="B25:C25"/>
    <mergeCell ref="D25:E25"/>
    <mergeCell ref="F25:G25"/>
    <mergeCell ref="B30:H30"/>
    <mergeCell ref="B23:C23"/>
    <mergeCell ref="D23:E23"/>
    <mergeCell ref="F23:G23"/>
    <mergeCell ref="B24:C24"/>
    <mergeCell ref="D24:E24"/>
    <mergeCell ref="F24:G24"/>
    <mergeCell ref="B21:C21"/>
    <mergeCell ref="D21:E21"/>
    <mergeCell ref="F21:G21"/>
    <mergeCell ref="B22:C22"/>
    <mergeCell ref="D22:E22"/>
    <mergeCell ref="F22:G22"/>
    <mergeCell ref="B19:C19"/>
    <mergeCell ref="D19:E19"/>
    <mergeCell ref="F19:G19"/>
    <mergeCell ref="B20:C20"/>
    <mergeCell ref="D20:E20"/>
    <mergeCell ref="F20:G20"/>
    <mergeCell ref="B18:C18"/>
    <mergeCell ref="D18:E18"/>
    <mergeCell ref="F18:G18"/>
    <mergeCell ref="C9:D9"/>
    <mergeCell ref="B10:H10"/>
    <mergeCell ref="C11:D11"/>
    <mergeCell ref="B12:H12"/>
    <mergeCell ref="B13:H13"/>
    <mergeCell ref="B14:H14"/>
    <mergeCell ref="B15:H15"/>
    <mergeCell ref="B16:H16"/>
    <mergeCell ref="B17:C17"/>
    <mergeCell ref="D17:E17"/>
    <mergeCell ref="F17:G17"/>
    <mergeCell ref="B8:H8"/>
    <mergeCell ref="B3:H3"/>
    <mergeCell ref="B4:H4"/>
    <mergeCell ref="C5:D5"/>
    <mergeCell ref="B6:H6"/>
    <mergeCell ref="C7:D7"/>
  </mergeCells>
  <conditionalFormatting sqref="H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7"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6">
    <pageSetUpPr fitToPage="1"/>
  </sheetPr>
  <dimension ref="B2:N30"/>
  <sheetViews>
    <sheetView showGridLines="0" workbookViewId="0"/>
  </sheetViews>
  <sheetFormatPr defaultRowHeight="15" x14ac:dyDescent="0.25"/>
  <cols>
    <col min="2" max="2" width="3.85546875" customWidth="1"/>
    <col min="3" max="3" width="28.5703125" customWidth="1"/>
    <col min="4" max="4" width="25.7109375" customWidth="1"/>
    <col min="5" max="5" width="6.140625" customWidth="1"/>
    <col min="6" max="6" width="3.85546875" customWidth="1"/>
    <col min="7" max="7" width="56" customWidth="1"/>
    <col min="8" max="8" width="6.5703125" customWidth="1"/>
    <col min="10" max="17" width="0" hidden="1" customWidth="1"/>
  </cols>
  <sheetData>
    <row r="2" spans="2:14" ht="15.75" thickBot="1" x14ac:dyDescent="0.3">
      <c r="G2" s="15" t="s">
        <v>21</v>
      </c>
      <c r="H2" s="74">
        <f>IF(N17&gt;0,IF(N17&gt;5,2,1),0)</f>
        <v>0</v>
      </c>
    </row>
    <row r="3" spans="2:14" ht="21.75" thickBot="1" x14ac:dyDescent="0.3">
      <c r="B3" s="414" t="s">
        <v>128</v>
      </c>
      <c r="C3" s="418"/>
      <c r="D3" s="418"/>
      <c r="E3" s="418"/>
      <c r="F3" s="418"/>
      <c r="G3" s="418"/>
      <c r="H3" s="415"/>
    </row>
    <row r="4" spans="2:14" ht="42" customHeight="1" thickBot="1" x14ac:dyDescent="0.3">
      <c r="B4" s="414" t="s">
        <v>145</v>
      </c>
      <c r="C4" s="418"/>
      <c r="D4" s="418"/>
      <c r="E4" s="418"/>
      <c r="F4" s="418"/>
      <c r="G4" s="418"/>
      <c r="H4" s="415"/>
    </row>
    <row r="5" spans="2:14" ht="30.75" customHeight="1" thickBot="1" x14ac:dyDescent="0.3">
      <c r="B5" s="36">
        <v>1</v>
      </c>
      <c r="C5" s="514" t="str">
        <f>Fysisk_produkt!C6</f>
        <v xml:space="preserve"> </v>
      </c>
      <c r="D5" s="515"/>
      <c r="E5" s="326"/>
      <c r="F5" s="37">
        <v>2</v>
      </c>
      <c r="G5" s="38" t="str">
        <f>Fysisk_produkt!G6</f>
        <v xml:space="preserve"> </v>
      </c>
      <c r="H5" s="326"/>
      <c r="N5">
        <f>ISNUMBER(E5)*ISNUMBER(H5)</f>
        <v>0</v>
      </c>
    </row>
    <row r="6" spans="2:14" ht="36.75" customHeight="1" thickBot="1" x14ac:dyDescent="0.3">
      <c r="B6" s="414" t="s">
        <v>146</v>
      </c>
      <c r="C6" s="418"/>
      <c r="D6" s="418"/>
      <c r="E6" s="418"/>
      <c r="F6" s="418"/>
      <c r="G6" s="418"/>
      <c r="H6" s="415"/>
    </row>
    <row r="7" spans="2:14" ht="30.75" customHeight="1" thickBot="1" x14ac:dyDescent="0.3">
      <c r="B7" s="36">
        <v>3</v>
      </c>
      <c r="C7" s="514" t="str">
        <f>Fysisk_produkt!C8</f>
        <v xml:space="preserve"> </v>
      </c>
      <c r="D7" s="515"/>
      <c r="E7" s="326"/>
      <c r="F7" s="37">
        <v>4</v>
      </c>
      <c r="G7" s="38" t="str">
        <f>Fysisk_produkt!G8</f>
        <v xml:space="preserve"> </v>
      </c>
      <c r="H7" s="326"/>
      <c r="N7">
        <f t="shared" ref="N7:N11" si="0">ISNUMBER(E7)*ISNUMBER(H7)</f>
        <v>0</v>
      </c>
    </row>
    <row r="8" spans="2:14" ht="36.75" customHeight="1" thickBot="1" x14ac:dyDescent="0.3">
      <c r="B8" s="414" t="s">
        <v>132</v>
      </c>
      <c r="C8" s="418"/>
      <c r="D8" s="418"/>
      <c r="E8" s="418"/>
      <c r="F8" s="418"/>
      <c r="G8" s="418"/>
      <c r="H8" s="415"/>
    </row>
    <row r="9" spans="2:14" ht="30.75" customHeight="1" thickBot="1" x14ac:dyDescent="0.3">
      <c r="B9" s="36">
        <v>5</v>
      </c>
      <c r="C9" s="514" t="str">
        <f>Fysisk_produkt!C10</f>
        <v xml:space="preserve"> </v>
      </c>
      <c r="D9" s="515"/>
      <c r="E9" s="326"/>
      <c r="F9" s="37">
        <v>6</v>
      </c>
      <c r="G9" s="38" t="str">
        <f>Fysisk_produkt!G10</f>
        <v xml:space="preserve"> </v>
      </c>
      <c r="H9" s="326"/>
      <c r="N9">
        <f t="shared" si="0"/>
        <v>0</v>
      </c>
    </row>
    <row r="10" spans="2:14" ht="36.75" customHeight="1" thickBot="1" x14ac:dyDescent="0.3">
      <c r="B10" s="414" t="s">
        <v>147</v>
      </c>
      <c r="C10" s="418"/>
      <c r="D10" s="418"/>
      <c r="E10" s="418"/>
      <c r="F10" s="418"/>
      <c r="G10" s="418"/>
      <c r="H10" s="415"/>
    </row>
    <row r="11" spans="2:14" ht="30.75" customHeight="1" thickBot="1" x14ac:dyDescent="0.3">
      <c r="B11" s="36">
        <v>7</v>
      </c>
      <c r="C11" s="514" t="str">
        <f>Fysisk_produkt!C12</f>
        <v xml:space="preserve"> </v>
      </c>
      <c r="D11" s="515"/>
      <c r="E11" s="326"/>
      <c r="F11" s="37">
        <v>8</v>
      </c>
      <c r="G11" s="38" t="str">
        <f>Fysisk_produkt!G12</f>
        <v xml:space="preserve"> </v>
      </c>
      <c r="H11" s="326"/>
      <c r="N11">
        <f t="shared" si="0"/>
        <v>0</v>
      </c>
    </row>
    <row r="12" spans="2:14" ht="21.75" thickBot="1" x14ac:dyDescent="0.3">
      <c r="B12" s="414" t="s">
        <v>148</v>
      </c>
      <c r="C12" s="418"/>
      <c r="D12" s="418"/>
      <c r="E12" s="418"/>
      <c r="F12" s="418"/>
      <c r="G12" s="418"/>
      <c r="H12" s="415"/>
    </row>
    <row r="13" spans="2:14" ht="405" customHeight="1" thickBot="1" x14ac:dyDescent="0.3">
      <c r="B13" s="519"/>
      <c r="C13" s="520"/>
      <c r="D13" s="520"/>
      <c r="E13" s="520"/>
      <c r="F13" s="520"/>
      <c r="G13" s="520"/>
      <c r="H13" s="521"/>
      <c r="N13">
        <f>ISTEXT(B13)*1</f>
        <v>0</v>
      </c>
    </row>
    <row r="14" spans="2:14" ht="21.75" thickBot="1" x14ac:dyDescent="0.3">
      <c r="B14" s="414" t="s">
        <v>149</v>
      </c>
      <c r="C14" s="418"/>
      <c r="D14" s="418"/>
      <c r="E14" s="418"/>
      <c r="F14" s="418"/>
      <c r="G14" s="418"/>
      <c r="H14" s="415"/>
    </row>
    <row r="15" spans="2:14" ht="120.75" customHeight="1" x14ac:dyDescent="0.25">
      <c r="B15" s="501"/>
      <c r="C15" s="502"/>
      <c r="D15" s="502"/>
      <c r="E15" s="502"/>
      <c r="F15" s="502"/>
      <c r="G15" s="502"/>
      <c r="H15" s="503"/>
      <c r="N15">
        <f t="shared" ref="N15" si="1">ISTEXT(B15)*1</f>
        <v>0</v>
      </c>
    </row>
    <row r="16" spans="2:14" ht="21" x14ac:dyDescent="0.25">
      <c r="B16" s="448" t="s">
        <v>150</v>
      </c>
      <c r="C16" s="448"/>
      <c r="D16" s="448"/>
      <c r="E16" s="448"/>
      <c r="F16" s="448"/>
      <c r="G16" s="448"/>
      <c r="H16" s="448"/>
    </row>
    <row r="17" spans="2:14" ht="21" x14ac:dyDescent="0.25">
      <c r="B17" s="511"/>
      <c r="C17" s="512"/>
      <c r="D17" s="510" t="s">
        <v>151</v>
      </c>
      <c r="E17" s="510"/>
      <c r="F17" s="510" t="s">
        <v>130</v>
      </c>
      <c r="G17" s="510"/>
      <c r="H17" s="40" t="s">
        <v>152</v>
      </c>
      <c r="N17">
        <f>SUM(N5:N15)</f>
        <v>0</v>
      </c>
    </row>
    <row r="18" spans="2:14" ht="15.75" thickBot="1" x14ac:dyDescent="0.3">
      <c r="B18" s="504" t="str">
        <f>Fysisk_produkt!C6</f>
        <v xml:space="preserve"> </v>
      </c>
      <c r="C18" s="505"/>
      <c r="D18" s="516">
        <f>IF(ISNUMBER(Fysisk_produkt!E6),Fysisk_produkt!E6,0)</f>
        <v>0</v>
      </c>
      <c r="E18" s="517"/>
      <c r="F18" s="518">
        <f>IF(ISNUMBER(E5),E5,0)</f>
        <v>0</v>
      </c>
      <c r="G18" s="518"/>
      <c r="H18" s="39">
        <f>D18*F18</f>
        <v>0</v>
      </c>
    </row>
    <row r="19" spans="2:14" ht="15.75" customHeight="1" thickBot="1" x14ac:dyDescent="0.3">
      <c r="B19" s="499" t="str">
        <f>Fysisk_produkt!G6</f>
        <v xml:space="preserve"> </v>
      </c>
      <c r="C19" s="500"/>
      <c r="D19" s="449">
        <f>IF(ISNUMBER(Fysisk_produkt!H6),Fysisk_produkt!H6,0)</f>
        <v>0</v>
      </c>
      <c r="E19" s="449"/>
      <c r="F19" s="518">
        <f>IF(ISNUMBER(G5),G5,0)</f>
        <v>0</v>
      </c>
      <c r="G19" s="518"/>
      <c r="H19" s="39">
        <f t="shared" ref="H19:H25" si="2">D19*F19</f>
        <v>0</v>
      </c>
    </row>
    <row r="20" spans="2:14" ht="15.75" customHeight="1" thickBot="1" x14ac:dyDescent="0.3">
      <c r="B20" s="499" t="str">
        <f>Fysisk_produkt!C8</f>
        <v xml:space="preserve"> </v>
      </c>
      <c r="C20" s="500"/>
      <c r="D20" s="449">
        <f>IF(ISNUMBER(Fysisk_produkt!E8),Fysisk_produkt!E8,0)</f>
        <v>0</v>
      </c>
      <c r="E20" s="449"/>
      <c r="F20" s="518">
        <f t="shared" ref="F20:F24" si="3">IF(ISNUMBER(E7),E7,0)</f>
        <v>0</v>
      </c>
      <c r="G20" s="518"/>
      <c r="H20" s="39">
        <f t="shared" si="2"/>
        <v>0</v>
      </c>
    </row>
    <row r="21" spans="2:14" ht="15.75" customHeight="1" thickBot="1" x14ac:dyDescent="0.3">
      <c r="B21" s="499" t="str">
        <f>Fysisk_produkt!G8</f>
        <v xml:space="preserve"> </v>
      </c>
      <c r="C21" s="500"/>
      <c r="D21" s="449">
        <f>IF(ISNUMBER(Fysisk_produkt!H8),Fysisk_produkt!H8,0)</f>
        <v>0</v>
      </c>
      <c r="E21" s="449"/>
      <c r="F21" s="518">
        <f>IF(ISNUMBER(G7),G7,0)</f>
        <v>0</v>
      </c>
      <c r="G21" s="518"/>
      <c r="H21" s="39">
        <f t="shared" si="2"/>
        <v>0</v>
      </c>
    </row>
    <row r="22" spans="2:14" ht="15.75" customHeight="1" thickBot="1" x14ac:dyDescent="0.3">
      <c r="B22" s="499" t="str">
        <f>Fysisk_produkt!C10</f>
        <v xml:space="preserve"> </v>
      </c>
      <c r="C22" s="500"/>
      <c r="D22" s="449">
        <f>IF(ISNUMBER(Fysisk_produkt!E10),Fysisk_produkt!E10,0)</f>
        <v>0</v>
      </c>
      <c r="E22" s="449"/>
      <c r="F22" s="518">
        <f t="shared" si="3"/>
        <v>0</v>
      </c>
      <c r="G22" s="518"/>
      <c r="H22" s="39">
        <f t="shared" si="2"/>
        <v>0</v>
      </c>
    </row>
    <row r="23" spans="2:14" ht="15.75" customHeight="1" thickBot="1" x14ac:dyDescent="0.3">
      <c r="B23" s="499" t="str">
        <f>Fysisk_produkt!G10</f>
        <v xml:space="preserve"> </v>
      </c>
      <c r="C23" s="500"/>
      <c r="D23" s="449">
        <f>IF(ISNUMBER(Fysisk_produkt!H10),Fysisk_produkt!H10,0)</f>
        <v>0</v>
      </c>
      <c r="E23" s="449"/>
      <c r="F23" s="518">
        <f>IF(ISNUMBER(G9),G9,0)</f>
        <v>0</v>
      </c>
      <c r="G23" s="518"/>
      <c r="H23" s="39">
        <f t="shared" si="2"/>
        <v>0</v>
      </c>
    </row>
    <row r="24" spans="2:14" ht="15.75" customHeight="1" thickBot="1" x14ac:dyDescent="0.3">
      <c r="B24" s="499" t="str">
        <f>Fysisk_produkt!C12</f>
        <v xml:space="preserve"> </v>
      </c>
      <c r="C24" s="500"/>
      <c r="D24" s="449">
        <f>IF(ISNUMBER(Fysisk_produkt!E12),Fysisk_produkt!E12,0)</f>
        <v>0</v>
      </c>
      <c r="E24" s="449"/>
      <c r="F24" s="518">
        <f t="shared" si="3"/>
        <v>0</v>
      </c>
      <c r="G24" s="518"/>
      <c r="H24" s="39">
        <f t="shared" si="2"/>
        <v>0</v>
      </c>
    </row>
    <row r="25" spans="2:14" ht="15.75" customHeight="1" thickBot="1" x14ac:dyDescent="0.3">
      <c r="B25" s="499" t="str">
        <f>Fysisk_produkt!G12</f>
        <v xml:space="preserve"> </v>
      </c>
      <c r="C25" s="500"/>
      <c r="D25" s="449">
        <f>IF(ISNUMBER(Fysisk_produkt!H12),Fysisk_produkt!H12,0)</f>
        <v>0</v>
      </c>
      <c r="E25" s="449"/>
      <c r="F25" s="518">
        <f>IF(ISNUMBER(G11),G11,0)</f>
        <v>0</v>
      </c>
      <c r="G25" s="518"/>
      <c r="H25" s="39">
        <f t="shared" si="2"/>
        <v>0</v>
      </c>
    </row>
    <row r="26" spans="2:14" x14ac:dyDescent="0.25">
      <c r="G26" t="s">
        <v>153</v>
      </c>
      <c r="H26" s="44">
        <f>SUM(H18:H25)</f>
        <v>0</v>
      </c>
    </row>
    <row r="30" spans="2:14" x14ac:dyDescent="0.25">
      <c r="B30" s="513" t="s">
        <v>796</v>
      </c>
      <c r="C30" s="513"/>
      <c r="D30" s="513"/>
      <c r="E30" s="513"/>
      <c r="F30" s="513"/>
      <c r="G30" s="513"/>
      <c r="H30" s="513"/>
    </row>
  </sheetData>
  <mergeCells count="42">
    <mergeCell ref="B25:C25"/>
    <mergeCell ref="D25:E25"/>
    <mergeCell ref="F25:G25"/>
    <mergeCell ref="B30:H30"/>
    <mergeCell ref="B23:C23"/>
    <mergeCell ref="D23:E23"/>
    <mergeCell ref="F23:G23"/>
    <mergeCell ref="B24:C24"/>
    <mergeCell ref="D24:E24"/>
    <mergeCell ref="F24:G24"/>
    <mergeCell ref="B21:C21"/>
    <mergeCell ref="D21:E21"/>
    <mergeCell ref="F21:G21"/>
    <mergeCell ref="B22:C22"/>
    <mergeCell ref="D22:E22"/>
    <mergeCell ref="F22:G22"/>
    <mergeCell ref="B19:C19"/>
    <mergeCell ref="D19:E19"/>
    <mergeCell ref="F19:G19"/>
    <mergeCell ref="B20:C20"/>
    <mergeCell ref="D20:E20"/>
    <mergeCell ref="F20:G20"/>
    <mergeCell ref="B18:C18"/>
    <mergeCell ref="D18:E18"/>
    <mergeCell ref="F18:G18"/>
    <mergeCell ref="C9:D9"/>
    <mergeCell ref="B10:H10"/>
    <mergeCell ref="C11:D11"/>
    <mergeCell ref="B12:H12"/>
    <mergeCell ref="B13:H13"/>
    <mergeCell ref="B14:H14"/>
    <mergeCell ref="B15:H15"/>
    <mergeCell ref="B16:H16"/>
    <mergeCell ref="B17:C17"/>
    <mergeCell ref="D17:E17"/>
    <mergeCell ref="F17:G17"/>
    <mergeCell ref="B8:H8"/>
    <mergeCell ref="B3:H3"/>
    <mergeCell ref="B4:H4"/>
    <mergeCell ref="C5:D5"/>
    <mergeCell ref="B6:H6"/>
    <mergeCell ref="C7:D7"/>
  </mergeCells>
  <conditionalFormatting sqref="H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7"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7">
    <pageSetUpPr fitToPage="1"/>
  </sheetPr>
  <dimension ref="B2:G10"/>
  <sheetViews>
    <sheetView showGridLines="0" workbookViewId="0"/>
  </sheetViews>
  <sheetFormatPr defaultRowHeight="15" x14ac:dyDescent="0.25"/>
  <cols>
    <col min="2" max="2" width="93" customWidth="1"/>
    <col min="5" max="11" width="0" hidden="1" customWidth="1"/>
  </cols>
  <sheetData>
    <row r="2" spans="2:7" x14ac:dyDescent="0.25">
      <c r="B2" s="15" t="s">
        <v>21</v>
      </c>
      <c r="C2" s="74">
        <f>IF(G10&gt;0,IF(G10&gt;2,2,1),0)</f>
        <v>0</v>
      </c>
    </row>
    <row r="3" spans="2:7" ht="21" x14ac:dyDescent="0.25">
      <c r="B3" s="278" t="s">
        <v>160</v>
      </c>
    </row>
    <row r="4" spans="2:7" ht="37.5" x14ac:dyDescent="0.25">
      <c r="B4" s="279" t="s">
        <v>161</v>
      </c>
    </row>
    <row r="5" spans="2:7" ht="108" customHeight="1" x14ac:dyDescent="0.25">
      <c r="B5" s="24"/>
      <c r="G5">
        <f>ISTEXT(B5)*1</f>
        <v>0</v>
      </c>
    </row>
    <row r="6" spans="2:7" ht="21" x14ac:dyDescent="0.25">
      <c r="B6" s="247" t="s">
        <v>162</v>
      </c>
    </row>
    <row r="7" spans="2:7" ht="126" customHeight="1" x14ac:dyDescent="0.25">
      <c r="B7" s="24"/>
      <c r="G7">
        <f t="shared" ref="G7:G9" si="0">ISTEXT(B7)*1</f>
        <v>0</v>
      </c>
    </row>
    <row r="8" spans="2:7" ht="21" x14ac:dyDescent="0.25">
      <c r="B8" s="247" t="s">
        <v>163</v>
      </c>
    </row>
    <row r="9" spans="2:7" ht="172.5" customHeight="1" x14ac:dyDescent="0.25">
      <c r="B9" s="24"/>
      <c r="G9">
        <f t="shared" si="0"/>
        <v>0</v>
      </c>
    </row>
    <row r="10" spans="2:7" x14ac:dyDescent="0.25">
      <c r="G10">
        <f>SUM(G5:G9)</f>
        <v>0</v>
      </c>
    </row>
  </sheetData>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8">
    <pageSetUpPr fitToPage="1"/>
  </sheetPr>
  <dimension ref="B2:H16"/>
  <sheetViews>
    <sheetView showGridLines="0" showRowColHeaders="0" workbookViewId="0"/>
  </sheetViews>
  <sheetFormatPr defaultRowHeight="15" x14ac:dyDescent="0.25"/>
  <cols>
    <col min="2" max="2" width="46" customWidth="1"/>
    <col min="3" max="3" width="44.7109375" customWidth="1"/>
    <col min="5" max="11" width="0" hidden="1" customWidth="1"/>
  </cols>
  <sheetData>
    <row r="2" spans="2:8" ht="15.75" thickBot="1" x14ac:dyDescent="0.3">
      <c r="B2" s="15" t="s">
        <v>21</v>
      </c>
      <c r="C2" s="74">
        <f>IF(H16&gt;0,IF(H16&gt;4,2,1),0)</f>
        <v>0</v>
      </c>
    </row>
    <row r="3" spans="2:8" ht="21" customHeight="1" x14ac:dyDescent="0.25">
      <c r="B3" s="522" t="s">
        <v>164</v>
      </c>
      <c r="C3" s="523"/>
    </row>
    <row r="4" spans="2:8" ht="25.5" customHeight="1" thickBot="1" x14ac:dyDescent="0.3">
      <c r="B4" s="524" t="s">
        <v>165</v>
      </c>
      <c r="C4" s="525"/>
    </row>
    <row r="5" spans="2:8" ht="21.75" thickBot="1" x14ac:dyDescent="0.3">
      <c r="B5" s="414" t="s">
        <v>166</v>
      </c>
      <c r="C5" s="415"/>
    </row>
    <row r="6" spans="2:8" ht="87.75" customHeight="1" thickBot="1" x14ac:dyDescent="0.3">
      <c r="B6" s="20"/>
      <c r="C6" s="21"/>
      <c r="H6">
        <f>ISTEXT(B6)*ISTEXT(C6)</f>
        <v>0</v>
      </c>
    </row>
    <row r="7" spans="2:8" ht="21.75" thickBot="1" x14ac:dyDescent="0.3">
      <c r="B7" s="414" t="s">
        <v>167</v>
      </c>
      <c r="C7" s="415"/>
    </row>
    <row r="8" spans="2:8" ht="66" customHeight="1" thickBot="1" x14ac:dyDescent="0.3">
      <c r="B8" s="346"/>
      <c r="C8" s="348"/>
      <c r="H8">
        <f>ISTEXT(B8)*1</f>
        <v>0</v>
      </c>
    </row>
    <row r="9" spans="2:8" ht="19.5" thickBot="1" x14ac:dyDescent="0.3">
      <c r="B9" s="281" t="s">
        <v>168</v>
      </c>
      <c r="C9" s="280" t="s">
        <v>169</v>
      </c>
    </row>
    <row r="10" spans="2:8" ht="61.5" customHeight="1" thickBot="1" x14ac:dyDescent="0.3">
      <c r="B10" s="20"/>
      <c r="C10" s="21"/>
      <c r="H10">
        <f t="shared" ref="H10" si="0">ISTEXT(B10)*ISTEXT(C10)</f>
        <v>0</v>
      </c>
    </row>
    <row r="11" spans="2:8" ht="42" customHeight="1" thickBot="1" x14ac:dyDescent="0.3">
      <c r="B11" s="414" t="s">
        <v>170</v>
      </c>
      <c r="C11" s="415"/>
    </row>
    <row r="12" spans="2:8" ht="53.25" customHeight="1" thickBot="1" x14ac:dyDescent="0.3">
      <c r="B12" s="346"/>
      <c r="C12" s="348"/>
      <c r="H12">
        <f>ISTEXT(B12)*1</f>
        <v>0</v>
      </c>
    </row>
    <row r="13" spans="2:8" ht="42" customHeight="1" thickBot="1" x14ac:dyDescent="0.3">
      <c r="B13" s="414" t="s">
        <v>171</v>
      </c>
      <c r="C13" s="415"/>
    </row>
    <row r="14" spans="2:8" ht="72.75" customHeight="1" thickBot="1" x14ac:dyDescent="0.3">
      <c r="B14" s="346"/>
      <c r="C14" s="348"/>
      <c r="H14">
        <f t="shared" ref="H14" si="1">ISTEXT(B14)*1</f>
        <v>0</v>
      </c>
    </row>
    <row r="16" spans="2:8" x14ac:dyDescent="0.25">
      <c r="H16">
        <f>SUM(H6:H14)</f>
        <v>0</v>
      </c>
    </row>
  </sheetData>
  <mergeCells count="9">
    <mergeCell ref="B12:C12"/>
    <mergeCell ref="B13:C13"/>
    <mergeCell ref="B14:C14"/>
    <mergeCell ref="B3:C3"/>
    <mergeCell ref="B4:C4"/>
    <mergeCell ref="B5:C5"/>
    <mergeCell ref="B7:C7"/>
    <mergeCell ref="B8:C8"/>
    <mergeCell ref="B11:C11"/>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6"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39">
    <pageSetUpPr fitToPage="1"/>
  </sheetPr>
  <dimension ref="B2:M34"/>
  <sheetViews>
    <sheetView showGridLines="0" showRowColHeaders="0" workbookViewId="0"/>
  </sheetViews>
  <sheetFormatPr defaultRowHeight="15" x14ac:dyDescent="0.25"/>
  <cols>
    <col min="2" max="2" width="6.28515625" customWidth="1"/>
    <col min="3" max="3" width="10.5703125" customWidth="1"/>
    <col min="4" max="4" width="15" customWidth="1"/>
    <col min="5" max="5" width="27.42578125" customWidth="1"/>
    <col min="7" max="7" width="38.42578125" customWidth="1"/>
    <col min="9" max="15" width="0" hidden="1" customWidth="1"/>
  </cols>
  <sheetData>
    <row r="2" spans="2:13" ht="15.75" thickBot="1" x14ac:dyDescent="0.3">
      <c r="F2" s="15" t="s">
        <v>21</v>
      </c>
      <c r="G2" s="74">
        <f>IF(M34&gt;0,IF(M34&gt;14,2,1),0)</f>
        <v>0</v>
      </c>
    </row>
    <row r="3" spans="2:13" ht="42" customHeight="1" thickBot="1" x14ac:dyDescent="0.3">
      <c r="B3" s="414" t="s">
        <v>177</v>
      </c>
      <c r="C3" s="418"/>
      <c r="D3" s="418"/>
      <c r="E3" s="418"/>
      <c r="F3" s="418"/>
      <c r="G3" s="415"/>
    </row>
    <row r="4" spans="2:13" ht="21.75" thickBot="1" x14ac:dyDescent="0.3">
      <c r="B4" s="414" t="s">
        <v>178</v>
      </c>
      <c r="C4" s="418"/>
      <c r="D4" s="418"/>
      <c r="E4" s="418"/>
      <c r="F4" s="418"/>
      <c r="G4" s="415"/>
    </row>
    <row r="5" spans="2:13" ht="21.75" thickBot="1" x14ac:dyDescent="0.3">
      <c r="B5" s="43">
        <v>1</v>
      </c>
      <c r="C5" s="526"/>
      <c r="D5" s="527"/>
      <c r="E5" s="527"/>
      <c r="F5" s="527"/>
      <c r="G5" s="528"/>
      <c r="M5">
        <f>ISTEXT(C5)*1</f>
        <v>0</v>
      </c>
    </row>
    <row r="6" spans="2:13" ht="21.75" thickBot="1" x14ac:dyDescent="0.3">
      <c r="B6" s="43">
        <v>2</v>
      </c>
      <c r="C6" s="526"/>
      <c r="D6" s="527"/>
      <c r="E6" s="527"/>
      <c r="F6" s="527"/>
      <c r="G6" s="528"/>
      <c r="M6">
        <f t="shared" ref="M6:M22" si="0">ISTEXT(C6)*1</f>
        <v>0</v>
      </c>
    </row>
    <row r="7" spans="2:13" ht="21.75" thickBot="1" x14ac:dyDescent="0.3">
      <c r="B7" s="414" t="s">
        <v>179</v>
      </c>
      <c r="C7" s="418"/>
      <c r="D7" s="418"/>
      <c r="E7" s="418"/>
      <c r="F7" s="418"/>
      <c r="G7" s="415"/>
    </row>
    <row r="8" spans="2:13" ht="21.75" thickBot="1" x14ac:dyDescent="0.3">
      <c r="B8" s="43">
        <v>1</v>
      </c>
      <c r="C8" s="529"/>
      <c r="D8" s="530"/>
      <c r="E8" s="530"/>
      <c r="F8" s="530"/>
      <c r="G8" s="531"/>
      <c r="M8">
        <f t="shared" si="0"/>
        <v>0</v>
      </c>
    </row>
    <row r="9" spans="2:13" ht="21.75" thickBot="1" x14ac:dyDescent="0.3">
      <c r="B9" s="43">
        <v>2</v>
      </c>
      <c r="C9" s="529"/>
      <c r="D9" s="530"/>
      <c r="E9" s="530"/>
      <c r="F9" s="530"/>
      <c r="G9" s="531"/>
      <c r="M9">
        <f t="shared" si="0"/>
        <v>0</v>
      </c>
    </row>
    <row r="10" spans="2:13" ht="21.75" thickBot="1" x14ac:dyDescent="0.3">
      <c r="B10" s="414" t="s">
        <v>180</v>
      </c>
      <c r="C10" s="418"/>
      <c r="D10" s="418"/>
      <c r="E10" s="418"/>
      <c r="F10" s="418"/>
      <c r="G10" s="415"/>
    </row>
    <row r="11" spans="2:13" ht="21.75" thickBot="1" x14ac:dyDescent="0.3">
      <c r="B11" s="43">
        <v>1</v>
      </c>
      <c r="C11" s="529"/>
      <c r="D11" s="530"/>
      <c r="E11" s="530"/>
      <c r="F11" s="530"/>
      <c r="G11" s="531"/>
      <c r="M11">
        <f t="shared" si="0"/>
        <v>0</v>
      </c>
    </row>
    <row r="12" spans="2:13" ht="21.75" thickBot="1" x14ac:dyDescent="0.3">
      <c r="B12" s="43">
        <v>2</v>
      </c>
      <c r="C12" s="529"/>
      <c r="D12" s="530"/>
      <c r="E12" s="530"/>
      <c r="F12" s="530"/>
      <c r="G12" s="531"/>
      <c r="M12">
        <f t="shared" si="0"/>
        <v>0</v>
      </c>
    </row>
    <row r="13" spans="2:13" ht="21.75" thickBot="1" x14ac:dyDescent="0.3">
      <c r="B13" s="414" t="s">
        <v>181</v>
      </c>
      <c r="C13" s="418"/>
      <c r="D13" s="418"/>
      <c r="E13" s="418"/>
      <c r="F13" s="418"/>
      <c r="G13" s="415"/>
    </row>
    <row r="14" spans="2:13" ht="21.75" thickBot="1" x14ac:dyDescent="0.3">
      <c r="B14" s="414" t="s">
        <v>182</v>
      </c>
      <c r="C14" s="418"/>
      <c r="D14" s="418"/>
      <c r="E14" s="418"/>
      <c r="F14" s="418"/>
      <c r="G14" s="415"/>
    </row>
    <row r="15" spans="2:13" ht="79.5" customHeight="1" thickBot="1" x14ac:dyDescent="0.3">
      <c r="B15" s="529"/>
      <c r="C15" s="530"/>
      <c r="D15" s="530"/>
      <c r="E15" s="530"/>
      <c r="F15" s="530"/>
      <c r="G15" s="531"/>
      <c r="M15">
        <f>ISTEXT(B15)*1</f>
        <v>0</v>
      </c>
    </row>
    <row r="16" spans="2:13" ht="21.75" thickBot="1" x14ac:dyDescent="0.3">
      <c r="B16" s="414" t="s">
        <v>183</v>
      </c>
      <c r="C16" s="418"/>
      <c r="D16" s="418"/>
      <c r="E16" s="418"/>
      <c r="F16" s="418"/>
      <c r="G16" s="415"/>
    </row>
    <row r="17" spans="2:13" ht="82.5" customHeight="1" thickBot="1" x14ac:dyDescent="0.3">
      <c r="B17" s="529"/>
      <c r="C17" s="530"/>
      <c r="D17" s="530"/>
      <c r="E17" s="530"/>
      <c r="F17" s="530"/>
      <c r="G17" s="531"/>
      <c r="M17">
        <f t="shared" si="0"/>
        <v>0</v>
      </c>
    </row>
    <row r="18" spans="2:13" ht="21.75" thickBot="1" x14ac:dyDescent="0.3">
      <c r="B18" s="414" t="s">
        <v>184</v>
      </c>
      <c r="C18" s="418"/>
      <c r="D18" s="418"/>
      <c r="E18" s="418"/>
      <c r="F18" s="418"/>
      <c r="G18" s="415"/>
    </row>
    <row r="19" spans="2:13" ht="16.5" thickBot="1" x14ac:dyDescent="0.3">
      <c r="B19" s="538" t="s">
        <v>185</v>
      </c>
      <c r="C19" s="539"/>
      <c r="D19" s="540"/>
      <c r="E19" s="541"/>
      <c r="F19" s="256" t="s">
        <v>186</v>
      </c>
      <c r="G19" s="284"/>
      <c r="M19">
        <f>ISTEXT(D19)*ISTEXT(G19)</f>
        <v>0</v>
      </c>
    </row>
    <row r="20" spans="2:13" ht="16.5" thickBot="1" x14ac:dyDescent="0.3">
      <c r="B20" s="538" t="s">
        <v>187</v>
      </c>
      <c r="C20" s="542"/>
      <c r="D20" s="542"/>
      <c r="E20" s="542"/>
      <c r="F20" s="542"/>
      <c r="G20" s="539"/>
    </row>
    <row r="21" spans="2:13" ht="82.5" customHeight="1" thickBot="1" x14ac:dyDescent="0.3">
      <c r="B21" s="529"/>
      <c r="C21" s="530"/>
      <c r="D21" s="530"/>
      <c r="E21" s="530"/>
      <c r="F21" s="530"/>
      <c r="G21" s="531"/>
      <c r="M21">
        <f>ISTEXT(B21)*1</f>
        <v>0</v>
      </c>
    </row>
    <row r="22" spans="2:13" ht="21.75" thickBot="1" x14ac:dyDescent="0.3">
      <c r="B22" s="414" t="s">
        <v>188</v>
      </c>
      <c r="C22" s="418"/>
      <c r="D22" s="418"/>
      <c r="E22" s="418"/>
      <c r="F22" s="418"/>
      <c r="G22" s="415"/>
      <c r="M22">
        <f t="shared" si="0"/>
        <v>0</v>
      </c>
    </row>
    <row r="23" spans="2:13" ht="15.75" customHeight="1" x14ac:dyDescent="0.25">
      <c r="B23" s="543" t="s">
        <v>852</v>
      </c>
      <c r="C23" s="544"/>
      <c r="D23" s="545"/>
      <c r="E23" s="459"/>
      <c r="F23" s="484"/>
      <c r="G23" s="460"/>
      <c r="M23">
        <f>ISTEXT(E23)*1</f>
        <v>0</v>
      </c>
    </row>
    <row r="24" spans="2:13" x14ac:dyDescent="0.25">
      <c r="B24" s="546" t="s">
        <v>189</v>
      </c>
      <c r="C24" s="547"/>
      <c r="D24" s="548"/>
      <c r="E24" s="535"/>
      <c r="F24" s="536"/>
      <c r="G24" s="537"/>
    </row>
    <row r="25" spans="2:13" ht="15.75" thickBot="1" x14ac:dyDescent="0.3">
      <c r="B25" s="532"/>
      <c r="C25" s="533"/>
      <c r="D25" s="534"/>
      <c r="E25" s="485"/>
      <c r="F25" s="486"/>
      <c r="G25" s="487"/>
    </row>
    <row r="26" spans="2:13" ht="15.75" customHeight="1" x14ac:dyDescent="0.25">
      <c r="B26" s="543" t="s">
        <v>190</v>
      </c>
      <c r="C26" s="544"/>
      <c r="D26" s="545"/>
      <c r="E26" s="459"/>
      <c r="F26" s="484"/>
      <c r="G26" s="460"/>
      <c r="M26">
        <f>ISTEXT(E26)*1</f>
        <v>0</v>
      </c>
    </row>
    <row r="27" spans="2:13" x14ac:dyDescent="0.25">
      <c r="B27" s="546" t="s">
        <v>191</v>
      </c>
      <c r="C27" s="547"/>
      <c r="D27" s="548"/>
      <c r="E27" s="535"/>
      <c r="F27" s="536"/>
      <c r="G27" s="537"/>
    </row>
    <row r="28" spans="2:13" ht="15.75" thickBot="1" x14ac:dyDescent="0.3">
      <c r="B28" s="549"/>
      <c r="C28" s="550"/>
      <c r="D28" s="551"/>
      <c r="E28" s="485"/>
      <c r="F28" s="486"/>
      <c r="G28" s="487"/>
    </row>
    <row r="29" spans="2:13" ht="15.75" customHeight="1" x14ac:dyDescent="0.25">
      <c r="B29" s="543" t="s">
        <v>192</v>
      </c>
      <c r="C29" s="544"/>
      <c r="D29" s="545"/>
      <c r="E29" s="459"/>
      <c r="F29" s="484"/>
      <c r="G29" s="460"/>
      <c r="M29">
        <f>ISTEXT(E29)*1</f>
        <v>0</v>
      </c>
    </row>
    <row r="30" spans="2:13" x14ac:dyDescent="0.25">
      <c r="B30" s="546" t="s">
        <v>853</v>
      </c>
      <c r="C30" s="547"/>
      <c r="D30" s="548"/>
      <c r="E30" s="535"/>
      <c r="F30" s="536"/>
      <c r="G30" s="537"/>
    </row>
    <row r="31" spans="2:13" ht="15.75" thickBot="1" x14ac:dyDescent="0.3">
      <c r="B31" s="532"/>
      <c r="C31" s="533"/>
      <c r="D31" s="534"/>
      <c r="E31" s="485"/>
      <c r="F31" s="486"/>
      <c r="G31" s="487"/>
    </row>
    <row r="32" spans="2:13" ht="15" customHeight="1" x14ac:dyDescent="0.25">
      <c r="B32" s="552" t="s">
        <v>193</v>
      </c>
      <c r="C32" s="553"/>
      <c r="D32" s="554"/>
      <c r="E32" s="459"/>
      <c r="F32" s="484"/>
      <c r="G32" s="460"/>
      <c r="M32">
        <f>ISTEXT(E32)*1</f>
        <v>0</v>
      </c>
    </row>
    <row r="33" spans="2:13" x14ac:dyDescent="0.25">
      <c r="B33" s="546" t="s">
        <v>194</v>
      </c>
      <c r="C33" s="547"/>
      <c r="D33" s="548"/>
      <c r="E33" s="535"/>
      <c r="F33" s="536"/>
      <c r="G33" s="537"/>
    </row>
    <row r="34" spans="2:13" ht="15.75" thickBot="1" x14ac:dyDescent="0.3">
      <c r="B34" s="532"/>
      <c r="C34" s="533"/>
      <c r="D34" s="534"/>
      <c r="E34" s="485"/>
      <c r="F34" s="486"/>
      <c r="G34" s="487"/>
      <c r="M34">
        <f>SUM(M5:M32)</f>
        <v>0</v>
      </c>
    </row>
  </sheetData>
  <mergeCells count="37">
    <mergeCell ref="B31:D31"/>
    <mergeCell ref="E29:G31"/>
    <mergeCell ref="B32:D32"/>
    <mergeCell ref="B33:D33"/>
    <mergeCell ref="B34:D34"/>
    <mergeCell ref="E32:G34"/>
    <mergeCell ref="B30:D30"/>
    <mergeCell ref="B26:D26"/>
    <mergeCell ref="B27:D27"/>
    <mergeCell ref="B28:D28"/>
    <mergeCell ref="E26:G28"/>
    <mergeCell ref="B29:D29"/>
    <mergeCell ref="B25:D25"/>
    <mergeCell ref="E23:G25"/>
    <mergeCell ref="B15:G15"/>
    <mergeCell ref="B16:G16"/>
    <mergeCell ref="B17:G17"/>
    <mergeCell ref="B18:G18"/>
    <mergeCell ref="B19:C19"/>
    <mergeCell ref="D19:E19"/>
    <mergeCell ref="B20:G20"/>
    <mergeCell ref="B21:G21"/>
    <mergeCell ref="B22:G22"/>
    <mergeCell ref="B23:D23"/>
    <mergeCell ref="B24:D24"/>
    <mergeCell ref="B14:G14"/>
    <mergeCell ref="B3:G3"/>
    <mergeCell ref="B4:G4"/>
    <mergeCell ref="C5:G5"/>
    <mergeCell ref="C6:G6"/>
    <mergeCell ref="B7:G7"/>
    <mergeCell ref="C8:G8"/>
    <mergeCell ref="C9:G9"/>
    <mergeCell ref="B10:G10"/>
    <mergeCell ref="C11:G11"/>
    <mergeCell ref="C12:G12"/>
    <mergeCell ref="B13:G13"/>
  </mergeCells>
  <conditionalFormatting sqref="G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2"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0">
    <pageSetUpPr fitToPage="1"/>
  </sheetPr>
  <dimension ref="B2:N26"/>
  <sheetViews>
    <sheetView showGridLines="0" showRowColHeaders="0" workbookViewId="0"/>
  </sheetViews>
  <sheetFormatPr defaultRowHeight="15" x14ac:dyDescent="0.25"/>
  <cols>
    <col min="2" max="2" width="9" customWidth="1"/>
    <col min="3" max="3" width="25" customWidth="1"/>
    <col min="4" max="7" width="16.85546875" customWidth="1"/>
    <col min="11" max="17" width="0" hidden="1" customWidth="1"/>
  </cols>
  <sheetData>
    <row r="2" spans="2:14" ht="15.75" thickBot="1" x14ac:dyDescent="0.3">
      <c r="H2" s="15" t="s">
        <v>21</v>
      </c>
      <c r="I2" s="74">
        <f>IF(N5&gt;0,IF(N5&gt;4,2,1),0)</f>
        <v>0</v>
      </c>
    </row>
    <row r="3" spans="2:14" ht="21.75" thickBot="1" x14ac:dyDescent="0.3">
      <c r="B3" s="353" t="s">
        <v>196</v>
      </c>
      <c r="C3" s="354"/>
      <c r="D3" s="354"/>
      <c r="E3" s="354"/>
      <c r="F3" s="354"/>
      <c r="G3" s="354"/>
      <c r="H3" s="354"/>
      <c r="I3" s="355"/>
    </row>
    <row r="4" spans="2:14" ht="15.75" customHeight="1" thickBot="1" x14ac:dyDescent="0.3">
      <c r="B4" s="2"/>
      <c r="C4" s="563" t="s">
        <v>198</v>
      </c>
      <c r="D4" s="563"/>
      <c r="E4" s="563"/>
      <c r="F4" s="563"/>
      <c r="G4" s="563"/>
      <c r="H4" s="563"/>
      <c r="I4" s="564"/>
    </row>
    <row r="5" spans="2:14" ht="21.75" thickBot="1" x14ac:dyDescent="0.3">
      <c r="B5" s="49" t="s">
        <v>197</v>
      </c>
      <c r="C5" s="557" t="s">
        <v>797</v>
      </c>
      <c r="D5" s="558"/>
      <c r="E5" s="558"/>
      <c r="F5" s="558"/>
      <c r="G5" s="558"/>
      <c r="H5" s="559"/>
      <c r="I5" s="50"/>
      <c r="J5" s="74">
        <f>'Del1'!C2</f>
        <v>0</v>
      </c>
      <c r="N5">
        <f>SUMIF(J5:J10,"=2")</f>
        <v>0</v>
      </c>
    </row>
    <row r="6" spans="2:14" ht="21.75" thickBot="1" x14ac:dyDescent="0.3">
      <c r="B6" s="49" t="s">
        <v>199</v>
      </c>
      <c r="C6" s="560" t="s">
        <v>90</v>
      </c>
      <c r="D6" s="561"/>
      <c r="E6" s="561"/>
      <c r="F6" s="561"/>
      <c r="G6" s="561"/>
      <c r="H6" s="562"/>
      <c r="I6" s="50"/>
      <c r="J6" s="74">
        <f>'Del2'!C3</f>
        <v>0</v>
      </c>
    </row>
    <row r="7" spans="2:14" ht="21.75" thickBot="1" x14ac:dyDescent="0.3">
      <c r="B7" s="49" t="s">
        <v>200</v>
      </c>
      <c r="C7" s="560" t="s">
        <v>90</v>
      </c>
      <c r="D7" s="561"/>
      <c r="E7" s="561"/>
      <c r="F7" s="561"/>
      <c r="G7" s="561"/>
      <c r="H7" s="562"/>
      <c r="I7" s="50"/>
      <c r="J7" s="74">
        <f>'Del3'!C4</f>
        <v>0</v>
      </c>
    </row>
    <row r="8" spans="2:14" ht="21.75" thickBot="1" x14ac:dyDescent="0.3">
      <c r="B8" s="49" t="s">
        <v>201</v>
      </c>
      <c r="C8" s="560" t="s">
        <v>90</v>
      </c>
      <c r="D8" s="561"/>
      <c r="E8" s="561"/>
      <c r="F8" s="561"/>
      <c r="G8" s="561"/>
      <c r="H8" s="562"/>
      <c r="I8" s="50"/>
      <c r="J8" s="74">
        <f>'Del4'!C5</f>
        <v>0</v>
      </c>
    </row>
    <row r="9" spans="2:14" ht="21.75" thickBot="1" x14ac:dyDescent="0.3">
      <c r="B9" s="49" t="s">
        <v>202</v>
      </c>
      <c r="C9" s="560" t="s">
        <v>90</v>
      </c>
      <c r="D9" s="561"/>
      <c r="E9" s="561"/>
      <c r="F9" s="561"/>
      <c r="G9" s="561"/>
      <c r="H9" s="562"/>
      <c r="I9" s="50"/>
      <c r="J9" s="74">
        <f>'Del5'!C6</f>
        <v>0</v>
      </c>
    </row>
    <row r="10" spans="2:14" ht="21.75" thickBot="1" x14ac:dyDescent="0.3">
      <c r="B10" s="49" t="s">
        <v>203</v>
      </c>
      <c r="C10" s="560" t="s">
        <v>90</v>
      </c>
      <c r="D10" s="561"/>
      <c r="E10" s="561"/>
      <c r="F10" s="561"/>
      <c r="G10" s="561"/>
      <c r="H10" s="562"/>
      <c r="I10" s="50"/>
      <c r="J10" s="74">
        <f>'Del6'!C7</f>
        <v>0</v>
      </c>
      <c r="N10" s="8">
        <f>SUM(J5:J10)</f>
        <v>0</v>
      </c>
    </row>
    <row r="11" spans="2:14" ht="21.75" thickBot="1" x14ac:dyDescent="0.3">
      <c r="B11" s="353" t="s">
        <v>204</v>
      </c>
      <c r="C11" s="354"/>
      <c r="D11" s="354"/>
      <c r="E11" s="354"/>
      <c r="F11" s="354"/>
      <c r="G11" s="354"/>
      <c r="H11" s="354"/>
      <c r="I11" s="355"/>
    </row>
    <row r="12" spans="2:14" ht="303.75" customHeight="1" thickBot="1" x14ac:dyDescent="0.3">
      <c r="B12" s="560" t="s">
        <v>854</v>
      </c>
      <c r="C12" s="561"/>
      <c r="D12" s="561"/>
      <c r="E12" s="561"/>
      <c r="F12" s="561"/>
      <c r="G12" s="561"/>
      <c r="H12" s="561"/>
      <c r="I12" s="562"/>
    </row>
    <row r="13" spans="2:14" ht="21" x14ac:dyDescent="0.25">
      <c r="B13" s="522" t="s">
        <v>798</v>
      </c>
      <c r="C13" s="565"/>
      <c r="D13" s="565"/>
      <c r="E13" s="565"/>
      <c r="F13" s="565"/>
      <c r="G13" s="565"/>
      <c r="H13" s="565"/>
      <c r="I13" s="523"/>
    </row>
    <row r="14" spans="2:14" ht="15.75" customHeight="1" x14ac:dyDescent="0.25">
      <c r="B14" s="566" t="s">
        <v>225</v>
      </c>
      <c r="C14" s="567"/>
      <c r="D14" s="51" t="s">
        <v>205</v>
      </c>
      <c r="E14" s="51" t="s">
        <v>206</v>
      </c>
      <c r="F14" s="51" t="s">
        <v>40</v>
      </c>
      <c r="G14" s="51" t="s">
        <v>207</v>
      </c>
      <c r="H14" s="51" t="s">
        <v>208</v>
      </c>
      <c r="I14" s="51" t="s">
        <v>752</v>
      </c>
    </row>
    <row r="15" spans="2:14" ht="15.75" customHeight="1" x14ac:dyDescent="0.25">
      <c r="B15" s="555"/>
      <c r="C15" s="556"/>
      <c r="D15" s="261"/>
      <c r="E15" s="261"/>
      <c r="F15" s="261"/>
      <c r="G15" s="261"/>
      <c r="H15" s="261"/>
      <c r="I15" s="261"/>
    </row>
    <row r="16" spans="2:14" ht="15.75" customHeight="1" x14ac:dyDescent="0.25">
      <c r="B16" s="555"/>
      <c r="C16" s="556"/>
      <c r="D16" s="261"/>
      <c r="E16" s="261"/>
      <c r="F16" s="261"/>
      <c r="G16" s="261"/>
      <c r="H16" s="261"/>
      <c r="I16" s="261"/>
    </row>
    <row r="17" spans="2:9" ht="15.75" customHeight="1" x14ac:dyDescent="0.25">
      <c r="B17" s="555"/>
      <c r="C17" s="556"/>
      <c r="D17" s="261"/>
      <c r="E17" s="261"/>
      <c r="F17" s="261"/>
      <c r="G17" s="261"/>
      <c r="H17" s="261"/>
      <c r="I17" s="261"/>
    </row>
    <row r="18" spans="2:9" ht="15" customHeight="1" x14ac:dyDescent="0.25">
      <c r="B18" s="555"/>
      <c r="C18" s="556"/>
      <c r="D18" s="261"/>
      <c r="E18" s="261"/>
      <c r="F18" s="261"/>
      <c r="G18" s="261"/>
      <c r="H18" s="261"/>
      <c r="I18" s="261"/>
    </row>
    <row r="19" spans="2:9" x14ac:dyDescent="0.25">
      <c r="B19" s="555"/>
      <c r="C19" s="556"/>
      <c r="D19" s="261"/>
      <c r="E19" s="261"/>
      <c r="F19" s="261"/>
      <c r="G19" s="261"/>
      <c r="H19" s="261"/>
      <c r="I19" s="261"/>
    </row>
    <row r="20" spans="2:9" ht="15.75" customHeight="1" x14ac:dyDescent="0.25">
      <c r="B20" s="555"/>
      <c r="C20" s="556"/>
      <c r="D20" s="261"/>
      <c r="E20" s="261"/>
      <c r="F20" s="261"/>
      <c r="G20" s="261"/>
      <c r="H20" s="261"/>
      <c r="I20" s="261"/>
    </row>
    <row r="21" spans="2:9" ht="15.75" customHeight="1" x14ac:dyDescent="0.25">
      <c r="B21" s="555"/>
      <c r="C21" s="556"/>
      <c r="D21" s="261"/>
      <c r="E21" s="261"/>
      <c r="F21" s="261"/>
      <c r="G21" s="261"/>
      <c r="H21" s="261"/>
      <c r="I21" s="261"/>
    </row>
    <row r="22" spans="2:9" ht="15.75" customHeight="1" x14ac:dyDescent="0.25">
      <c r="B22" s="555"/>
      <c r="C22" s="556"/>
      <c r="D22" s="261"/>
      <c r="E22" s="261"/>
      <c r="F22" s="261"/>
      <c r="G22" s="261"/>
      <c r="H22" s="261"/>
      <c r="I22" s="261"/>
    </row>
    <row r="23" spans="2:9" x14ac:dyDescent="0.25">
      <c r="B23" s="555"/>
      <c r="C23" s="556"/>
      <c r="D23" s="262"/>
      <c r="E23" s="262"/>
      <c r="F23" s="262"/>
      <c r="G23" s="262"/>
      <c r="H23" s="262"/>
      <c r="I23" s="262"/>
    </row>
    <row r="24" spans="2:9" x14ac:dyDescent="0.25">
      <c r="B24" s="555"/>
      <c r="C24" s="556"/>
      <c r="D24" s="262"/>
      <c r="E24" s="262"/>
      <c r="F24" s="262"/>
      <c r="G24" s="262"/>
      <c r="H24" s="262"/>
      <c r="I24" s="262"/>
    </row>
    <row r="25" spans="2:9" x14ac:dyDescent="0.25">
      <c r="B25" s="555"/>
      <c r="C25" s="556"/>
      <c r="D25" s="262"/>
      <c r="E25" s="262"/>
      <c r="F25" s="262"/>
      <c r="G25" s="262"/>
      <c r="H25" s="262"/>
      <c r="I25" s="262"/>
    </row>
    <row r="26" spans="2:9" x14ac:dyDescent="0.25">
      <c r="B26" s="555"/>
      <c r="C26" s="556"/>
      <c r="D26" s="262"/>
      <c r="E26" s="262"/>
      <c r="F26" s="262"/>
      <c r="G26" s="262"/>
      <c r="H26" s="262"/>
      <c r="I26" s="262"/>
    </row>
  </sheetData>
  <mergeCells count="24">
    <mergeCell ref="B26:C26"/>
    <mergeCell ref="C4:I4"/>
    <mergeCell ref="B23:C23"/>
    <mergeCell ref="B24:C24"/>
    <mergeCell ref="B25:C25"/>
    <mergeCell ref="C10:H10"/>
    <mergeCell ref="B11:I11"/>
    <mergeCell ref="B12:I12"/>
    <mergeCell ref="B13:I13"/>
    <mergeCell ref="C9:H9"/>
    <mergeCell ref="B14:C14"/>
    <mergeCell ref="B15:C15"/>
    <mergeCell ref="B21:C21"/>
    <mergeCell ref="B22:C22"/>
    <mergeCell ref="B16:C16"/>
    <mergeCell ref="B17:C17"/>
    <mergeCell ref="B18:C18"/>
    <mergeCell ref="B19:C19"/>
    <mergeCell ref="B20:C20"/>
    <mergeCell ref="B3:I3"/>
    <mergeCell ref="C5:H5"/>
    <mergeCell ref="C6:H6"/>
    <mergeCell ref="C7:H7"/>
    <mergeCell ref="C8:H8"/>
  </mergeCells>
  <conditionalFormatting sqref="I2">
    <cfRule type="colorScale" priority="2">
      <colorScale>
        <cfvo type="num" val="0"/>
        <cfvo type="percentile" val="1"/>
        <cfvo type="num" val="2"/>
        <color rgb="FFF8696B"/>
        <color rgb="FFFFEB84"/>
        <color rgb="FF63BE7B"/>
      </colorScale>
    </cfRule>
  </conditionalFormatting>
  <conditionalFormatting sqref="J5:J10">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8"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1">
    <pageSetUpPr fitToPage="1"/>
  </sheetPr>
  <dimension ref="B2:F22"/>
  <sheetViews>
    <sheetView showGridLines="0" workbookViewId="0"/>
  </sheetViews>
  <sheetFormatPr defaultRowHeight="15" x14ac:dyDescent="0.25"/>
  <cols>
    <col min="2" max="2" width="51.140625" customWidth="1"/>
    <col min="3" max="3" width="52.28515625" customWidth="1"/>
    <col min="4" max="4" width="23" customWidth="1"/>
    <col min="5" max="6" width="23" hidden="1" customWidth="1"/>
    <col min="7" max="8" width="0" hidden="1" customWidth="1"/>
  </cols>
  <sheetData>
    <row r="2" spans="2:6" ht="15.75" thickBot="1" x14ac:dyDescent="0.3">
      <c r="B2" s="15" t="s">
        <v>21</v>
      </c>
      <c r="C2" s="74">
        <f>IF(F22&gt;0,IF(F22&gt;4,2,1),0)</f>
        <v>0</v>
      </c>
    </row>
    <row r="3" spans="2:6" ht="36" customHeight="1" thickBot="1" x14ac:dyDescent="0.3">
      <c r="B3" s="900" t="s">
        <v>870</v>
      </c>
      <c r="C3" s="355"/>
    </row>
    <row r="4" spans="2:6" ht="36" customHeight="1" thickBot="1" x14ac:dyDescent="0.3">
      <c r="B4" s="896" t="str">
        <f>Fysisk_konstruktion!C5</f>
        <v>Stikben, der skal gå i stikkontakten, skal laves runde med rigtig afstand og diameter</v>
      </c>
      <c r="C4" s="897"/>
    </row>
    <row r="5" spans="2:6" ht="21" x14ac:dyDescent="0.25">
      <c r="B5" s="257" t="s">
        <v>209</v>
      </c>
      <c r="C5" s="574"/>
    </row>
    <row r="6" spans="2:6" x14ac:dyDescent="0.25">
      <c r="B6" s="258" t="s">
        <v>210</v>
      </c>
      <c r="C6" s="575"/>
      <c r="F6">
        <f>ISTEXT(C5)*1</f>
        <v>0</v>
      </c>
    </row>
    <row r="7" spans="2:6" ht="15.75" thickBot="1" x14ac:dyDescent="0.3">
      <c r="B7" s="259" t="s">
        <v>211</v>
      </c>
      <c r="C7" s="576"/>
    </row>
    <row r="8" spans="2:6" ht="21" x14ac:dyDescent="0.25">
      <c r="B8" s="257" t="s">
        <v>212</v>
      </c>
      <c r="C8" s="577"/>
    </row>
    <row r="9" spans="2:6" x14ac:dyDescent="0.25">
      <c r="B9" s="258" t="s">
        <v>213</v>
      </c>
      <c r="C9" s="578"/>
      <c r="F9">
        <f>ISTEXT(C8)*1</f>
        <v>0</v>
      </c>
    </row>
    <row r="10" spans="2:6" x14ac:dyDescent="0.25">
      <c r="B10" s="258" t="s">
        <v>214</v>
      </c>
      <c r="C10" s="578"/>
    </row>
    <row r="11" spans="2:6" ht="15.75" thickBot="1" x14ac:dyDescent="0.3">
      <c r="B11" s="259" t="s">
        <v>215</v>
      </c>
      <c r="C11" s="579"/>
    </row>
    <row r="12" spans="2:6" ht="21" x14ac:dyDescent="0.25">
      <c r="B12" s="257" t="s">
        <v>216</v>
      </c>
      <c r="C12" s="577"/>
      <c r="F12">
        <f>ISTEXT(C12)*1</f>
        <v>0</v>
      </c>
    </row>
    <row r="13" spans="2:6" x14ac:dyDescent="0.25">
      <c r="B13" s="260" t="s">
        <v>217</v>
      </c>
      <c r="C13" s="578"/>
    </row>
    <row r="14" spans="2:6" ht="15.75" thickBot="1" x14ac:dyDescent="0.3">
      <c r="B14" s="259"/>
      <c r="C14" s="579"/>
    </row>
    <row r="15" spans="2:6" ht="21" x14ac:dyDescent="0.25">
      <c r="B15" s="257" t="s">
        <v>218</v>
      </c>
      <c r="C15" s="577"/>
      <c r="F15">
        <f>ISTEXT(C15)*1</f>
        <v>0</v>
      </c>
    </row>
    <row r="16" spans="2:6" ht="15.75" thickBot="1" x14ac:dyDescent="0.3">
      <c r="B16" s="259" t="s">
        <v>219</v>
      </c>
      <c r="C16" s="579"/>
    </row>
    <row r="17" spans="2:6" ht="36.75" customHeight="1" thickBot="1" x14ac:dyDescent="0.3">
      <c r="B17" s="353" t="s">
        <v>220</v>
      </c>
      <c r="C17" s="355"/>
    </row>
    <row r="18" spans="2:6" ht="196.5" customHeight="1" thickBot="1" x14ac:dyDescent="0.3">
      <c r="B18" s="568" t="s">
        <v>221</v>
      </c>
      <c r="C18" s="569"/>
    </row>
    <row r="19" spans="2:6" ht="21.75" thickBot="1" x14ac:dyDescent="0.3">
      <c r="B19" s="353" t="s">
        <v>222</v>
      </c>
      <c r="C19" s="355"/>
    </row>
    <row r="20" spans="2:6" ht="123.75" customHeight="1" thickBot="1" x14ac:dyDescent="0.3">
      <c r="B20" s="570"/>
      <c r="C20" s="571"/>
      <c r="F20">
        <f>ISTEXT(B20)*1</f>
        <v>0</v>
      </c>
    </row>
    <row r="22" spans="2:6" x14ac:dyDescent="0.25">
      <c r="F22">
        <f>SUM(F1:F20)</f>
        <v>0</v>
      </c>
    </row>
  </sheetData>
  <mergeCells count="10">
    <mergeCell ref="B18:C18"/>
    <mergeCell ref="B19:C19"/>
    <mergeCell ref="B20:C20"/>
    <mergeCell ref="B4:C4"/>
    <mergeCell ref="B3:C3"/>
    <mergeCell ref="C5:C7"/>
    <mergeCell ref="C8:C11"/>
    <mergeCell ref="C12:C14"/>
    <mergeCell ref="C15:C16"/>
    <mergeCell ref="B17:C17"/>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2">
    <pageSetUpPr fitToPage="1"/>
  </sheetPr>
  <dimension ref="B2:F22"/>
  <sheetViews>
    <sheetView showGridLines="0" showRowColHeaders="0" workbookViewId="0"/>
  </sheetViews>
  <sheetFormatPr defaultRowHeight="15" x14ac:dyDescent="0.25"/>
  <cols>
    <col min="2" max="2" width="51.140625" customWidth="1"/>
    <col min="3" max="3" width="52.28515625" customWidth="1"/>
    <col min="4" max="4" width="23" customWidth="1"/>
    <col min="5" max="6" width="23" hidden="1" customWidth="1"/>
    <col min="7" max="8" width="0" hidden="1" customWidth="1"/>
  </cols>
  <sheetData>
    <row r="2" spans="2:6" ht="15.75" thickBot="1" x14ac:dyDescent="0.3">
      <c r="B2" s="15" t="s">
        <v>21</v>
      </c>
      <c r="C2" s="74">
        <f>IF(F22&gt;0,IF(F22&gt;4,2,1),0)</f>
        <v>0</v>
      </c>
    </row>
    <row r="3" spans="2:6" ht="36" customHeight="1" thickBot="1" x14ac:dyDescent="0.3">
      <c r="B3" s="900" t="s">
        <v>870</v>
      </c>
      <c r="C3" s="355"/>
    </row>
    <row r="4" spans="2:6" ht="36" customHeight="1" thickBot="1" x14ac:dyDescent="0.3">
      <c r="B4" s="898" t="str">
        <f>Fysisk_konstruktion!C6</f>
        <v xml:space="preserve"> </v>
      </c>
      <c r="C4" s="899"/>
    </row>
    <row r="5" spans="2:6" ht="21" x14ac:dyDescent="0.25">
      <c r="B5" s="52" t="s">
        <v>209</v>
      </c>
      <c r="C5" s="584"/>
    </row>
    <row r="6" spans="2:6" x14ac:dyDescent="0.25">
      <c r="B6" s="53" t="s">
        <v>210</v>
      </c>
      <c r="C6" s="585"/>
      <c r="F6">
        <f>ISTEXT(C5)*1</f>
        <v>0</v>
      </c>
    </row>
    <row r="7" spans="2:6" ht="15.75" thickBot="1" x14ac:dyDescent="0.3">
      <c r="B7" s="54" t="s">
        <v>211</v>
      </c>
      <c r="C7" s="586"/>
    </row>
    <row r="8" spans="2:6" ht="21" x14ac:dyDescent="0.25">
      <c r="B8" s="52" t="s">
        <v>212</v>
      </c>
      <c r="C8" s="587"/>
    </row>
    <row r="9" spans="2:6" x14ac:dyDescent="0.25">
      <c r="B9" s="53" t="s">
        <v>213</v>
      </c>
      <c r="C9" s="588"/>
      <c r="F9">
        <f>ISTEXT(C8)*1</f>
        <v>0</v>
      </c>
    </row>
    <row r="10" spans="2:6" x14ac:dyDescent="0.25">
      <c r="B10" s="53" t="s">
        <v>214</v>
      </c>
      <c r="C10" s="588"/>
    </row>
    <row r="11" spans="2:6" ht="15.75" thickBot="1" x14ac:dyDescent="0.3">
      <c r="B11" s="54" t="s">
        <v>215</v>
      </c>
      <c r="C11" s="589"/>
    </row>
    <row r="12" spans="2:6" ht="21" x14ac:dyDescent="0.25">
      <c r="B12" s="52" t="s">
        <v>216</v>
      </c>
      <c r="C12" s="587"/>
      <c r="F12">
        <f>ISTEXT(C12)*1</f>
        <v>0</v>
      </c>
    </row>
    <row r="13" spans="2:6" x14ac:dyDescent="0.25">
      <c r="B13" s="55" t="s">
        <v>217</v>
      </c>
      <c r="C13" s="588"/>
    </row>
    <row r="14" spans="2:6" ht="15.75" thickBot="1" x14ac:dyDescent="0.3">
      <c r="B14" s="54"/>
      <c r="C14" s="589"/>
    </row>
    <row r="15" spans="2:6" ht="21" x14ac:dyDescent="0.25">
      <c r="B15" s="52" t="s">
        <v>218</v>
      </c>
      <c r="C15" s="587"/>
      <c r="F15">
        <f>ISTEXT(C15)*1</f>
        <v>0</v>
      </c>
    </row>
    <row r="16" spans="2:6" ht="15.75" thickBot="1" x14ac:dyDescent="0.3">
      <c r="B16" s="54" t="s">
        <v>219</v>
      </c>
      <c r="C16" s="589"/>
    </row>
    <row r="17" spans="2:6" ht="36.75" customHeight="1" thickBot="1" x14ac:dyDescent="0.3">
      <c r="B17" s="366" t="s">
        <v>220</v>
      </c>
      <c r="C17" s="368"/>
    </row>
    <row r="18" spans="2:6" ht="196.5" customHeight="1" thickBot="1" x14ac:dyDescent="0.3">
      <c r="B18" s="580" t="s">
        <v>221</v>
      </c>
      <c r="C18" s="581"/>
    </row>
    <row r="19" spans="2:6" ht="21.75" thickBot="1" x14ac:dyDescent="0.3">
      <c r="B19" s="384" t="s">
        <v>222</v>
      </c>
      <c r="C19" s="386"/>
    </row>
    <row r="20" spans="2:6" ht="123.75" customHeight="1" thickBot="1" x14ac:dyDescent="0.3">
      <c r="B20" s="582"/>
      <c r="C20" s="583"/>
      <c r="F20">
        <f>ISTEXT(B20)*1</f>
        <v>0</v>
      </c>
    </row>
    <row r="22" spans="2:6" x14ac:dyDescent="0.25">
      <c r="F22">
        <f>SUM(F1:F20)</f>
        <v>0</v>
      </c>
    </row>
  </sheetData>
  <mergeCells count="10">
    <mergeCell ref="B17:C17"/>
    <mergeCell ref="B18:C18"/>
    <mergeCell ref="B19:C19"/>
    <mergeCell ref="B20:C20"/>
    <mergeCell ref="B3:C3"/>
    <mergeCell ref="B4:C4"/>
    <mergeCell ref="C5:C7"/>
    <mergeCell ref="C8:C11"/>
    <mergeCell ref="C12:C14"/>
    <mergeCell ref="C15:C16"/>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3">
    <pageSetUpPr fitToPage="1"/>
  </sheetPr>
  <dimension ref="B2:F22"/>
  <sheetViews>
    <sheetView showGridLines="0" showRowColHeaders="0" workbookViewId="0"/>
  </sheetViews>
  <sheetFormatPr defaultRowHeight="15" x14ac:dyDescent="0.25"/>
  <cols>
    <col min="2" max="2" width="51.140625" customWidth="1"/>
    <col min="3" max="3" width="52.28515625" customWidth="1"/>
    <col min="4" max="4" width="23" customWidth="1"/>
    <col min="5" max="6" width="23" hidden="1" customWidth="1"/>
    <col min="7" max="7" width="0" hidden="1" customWidth="1"/>
  </cols>
  <sheetData>
    <row r="2" spans="2:6" ht="15.75" thickBot="1" x14ac:dyDescent="0.3">
      <c r="B2" s="15" t="s">
        <v>21</v>
      </c>
      <c r="C2" s="74">
        <f>IF(F22&gt;0,IF(F22&gt;4,2,1),0)</f>
        <v>0</v>
      </c>
    </row>
    <row r="3" spans="2:6" ht="36" customHeight="1" thickBot="1" x14ac:dyDescent="0.3">
      <c r="B3" s="900" t="s">
        <v>870</v>
      </c>
      <c r="C3" s="355"/>
    </row>
    <row r="4" spans="2:6" ht="36" customHeight="1" thickBot="1" x14ac:dyDescent="0.3">
      <c r="B4" s="898" t="str">
        <f>Fysisk_konstruktion!C7</f>
        <v xml:space="preserve"> </v>
      </c>
      <c r="C4" s="899"/>
    </row>
    <row r="5" spans="2:6" ht="21" x14ac:dyDescent="0.25">
      <c r="B5" s="52" t="s">
        <v>209</v>
      </c>
      <c r="C5" s="584"/>
    </row>
    <row r="6" spans="2:6" x14ac:dyDescent="0.25">
      <c r="B6" s="53" t="s">
        <v>210</v>
      </c>
      <c r="C6" s="585"/>
      <c r="F6">
        <f>ISTEXT(C5)*1</f>
        <v>0</v>
      </c>
    </row>
    <row r="7" spans="2:6" ht="15.75" thickBot="1" x14ac:dyDescent="0.3">
      <c r="B7" s="54" t="s">
        <v>211</v>
      </c>
      <c r="C7" s="586"/>
    </row>
    <row r="8" spans="2:6" ht="21" x14ac:dyDescent="0.25">
      <c r="B8" s="52" t="s">
        <v>212</v>
      </c>
      <c r="C8" s="587"/>
    </row>
    <row r="9" spans="2:6" x14ac:dyDescent="0.25">
      <c r="B9" s="53" t="s">
        <v>213</v>
      </c>
      <c r="C9" s="588"/>
      <c r="F9">
        <f>ISTEXT(C8)*1</f>
        <v>0</v>
      </c>
    </row>
    <row r="10" spans="2:6" x14ac:dyDescent="0.25">
      <c r="B10" s="53" t="s">
        <v>214</v>
      </c>
      <c r="C10" s="588"/>
    </row>
    <row r="11" spans="2:6" ht="15.75" thickBot="1" x14ac:dyDescent="0.3">
      <c r="B11" s="54" t="s">
        <v>215</v>
      </c>
      <c r="C11" s="589"/>
    </row>
    <row r="12" spans="2:6" ht="21" x14ac:dyDescent="0.25">
      <c r="B12" s="52" t="s">
        <v>216</v>
      </c>
      <c r="C12" s="587"/>
      <c r="F12">
        <f>ISTEXT(C12)*1</f>
        <v>0</v>
      </c>
    </row>
    <row r="13" spans="2:6" x14ac:dyDescent="0.25">
      <c r="B13" s="55" t="s">
        <v>217</v>
      </c>
      <c r="C13" s="588"/>
    </row>
    <row r="14" spans="2:6" ht="15.75" thickBot="1" x14ac:dyDescent="0.3">
      <c r="B14" s="54"/>
      <c r="C14" s="589"/>
    </row>
    <row r="15" spans="2:6" ht="21" x14ac:dyDescent="0.25">
      <c r="B15" s="52" t="s">
        <v>218</v>
      </c>
      <c r="C15" s="587"/>
      <c r="F15">
        <f>ISTEXT(C15)*1</f>
        <v>0</v>
      </c>
    </row>
    <row r="16" spans="2:6" ht="15.75" thickBot="1" x14ac:dyDescent="0.3">
      <c r="B16" s="54" t="s">
        <v>219</v>
      </c>
      <c r="C16" s="589"/>
    </row>
    <row r="17" spans="2:6" ht="36.75" customHeight="1" thickBot="1" x14ac:dyDescent="0.3">
      <c r="B17" s="366" t="s">
        <v>220</v>
      </c>
      <c r="C17" s="368"/>
    </row>
    <row r="18" spans="2:6" ht="196.5" customHeight="1" thickBot="1" x14ac:dyDescent="0.3">
      <c r="B18" s="580" t="s">
        <v>221</v>
      </c>
      <c r="C18" s="581"/>
    </row>
    <row r="19" spans="2:6" ht="21.75" thickBot="1" x14ac:dyDescent="0.3">
      <c r="B19" s="384" t="s">
        <v>222</v>
      </c>
      <c r="C19" s="386"/>
    </row>
    <row r="20" spans="2:6" ht="123.75" customHeight="1" thickBot="1" x14ac:dyDescent="0.3">
      <c r="B20" s="582"/>
      <c r="C20" s="583"/>
      <c r="F20">
        <f>ISTEXT(B20)*1</f>
        <v>0</v>
      </c>
    </row>
    <row r="22" spans="2:6" x14ac:dyDescent="0.25">
      <c r="F22">
        <f>SUM(F1:F20)</f>
        <v>0</v>
      </c>
    </row>
  </sheetData>
  <mergeCells count="10">
    <mergeCell ref="B17:C17"/>
    <mergeCell ref="B18:C18"/>
    <mergeCell ref="B19:C19"/>
    <mergeCell ref="B20:C20"/>
    <mergeCell ref="B3:C3"/>
    <mergeCell ref="B4:C4"/>
    <mergeCell ref="C5:C7"/>
    <mergeCell ref="C8:C11"/>
    <mergeCell ref="C12:C14"/>
    <mergeCell ref="C15:C16"/>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4">
    <pageSetUpPr fitToPage="1"/>
  </sheetPr>
  <dimension ref="B2:F22"/>
  <sheetViews>
    <sheetView showGridLines="0" showRowColHeaders="0" workbookViewId="0"/>
  </sheetViews>
  <sheetFormatPr defaultRowHeight="15" x14ac:dyDescent="0.25"/>
  <cols>
    <col min="2" max="2" width="51.140625" customWidth="1"/>
    <col min="3" max="3" width="52.28515625" customWidth="1"/>
    <col min="4" max="4" width="23" customWidth="1"/>
    <col min="5" max="6" width="23" hidden="1" customWidth="1"/>
    <col min="7" max="8" width="0" hidden="1" customWidth="1"/>
  </cols>
  <sheetData>
    <row r="2" spans="2:6" ht="15.75" thickBot="1" x14ac:dyDescent="0.3">
      <c r="B2" s="15" t="s">
        <v>21</v>
      </c>
      <c r="C2" s="74">
        <f>IF(F22&gt;0,IF(F22&gt;4,2,1),0)</f>
        <v>0</v>
      </c>
    </row>
    <row r="3" spans="2:6" ht="36" customHeight="1" thickBot="1" x14ac:dyDescent="0.3">
      <c r="B3" s="900" t="s">
        <v>870</v>
      </c>
      <c r="C3" s="355"/>
    </row>
    <row r="4" spans="2:6" ht="36" customHeight="1" thickBot="1" x14ac:dyDescent="0.3">
      <c r="B4" s="898" t="str">
        <f>Fysisk_konstruktion!C8</f>
        <v xml:space="preserve"> </v>
      </c>
      <c r="C4" s="899"/>
    </row>
    <row r="5" spans="2:6" ht="21" x14ac:dyDescent="0.25">
      <c r="B5" s="52" t="s">
        <v>209</v>
      </c>
      <c r="C5" s="584"/>
    </row>
    <row r="6" spans="2:6" x14ac:dyDescent="0.25">
      <c r="B6" s="53" t="s">
        <v>210</v>
      </c>
      <c r="C6" s="585"/>
      <c r="F6">
        <f>ISTEXT(C5)*1</f>
        <v>0</v>
      </c>
    </row>
    <row r="7" spans="2:6" ht="15.75" thickBot="1" x14ac:dyDescent="0.3">
      <c r="B7" s="54" t="s">
        <v>211</v>
      </c>
      <c r="C7" s="586"/>
    </row>
    <row r="8" spans="2:6" ht="21" x14ac:dyDescent="0.25">
      <c r="B8" s="52" t="s">
        <v>212</v>
      </c>
      <c r="C8" s="587"/>
    </row>
    <row r="9" spans="2:6" x14ac:dyDescent="0.25">
      <c r="B9" s="53" t="s">
        <v>213</v>
      </c>
      <c r="C9" s="588"/>
      <c r="F9">
        <f>ISTEXT(C8)*1</f>
        <v>0</v>
      </c>
    </row>
    <row r="10" spans="2:6" x14ac:dyDescent="0.25">
      <c r="B10" s="53" t="s">
        <v>214</v>
      </c>
      <c r="C10" s="588"/>
    </row>
    <row r="11" spans="2:6" ht="15.75" thickBot="1" x14ac:dyDescent="0.3">
      <c r="B11" s="54" t="s">
        <v>215</v>
      </c>
      <c r="C11" s="589"/>
    </row>
    <row r="12" spans="2:6" ht="21" x14ac:dyDescent="0.25">
      <c r="B12" s="52" t="s">
        <v>216</v>
      </c>
      <c r="C12" s="587"/>
      <c r="F12">
        <f>ISTEXT(C12)*1</f>
        <v>0</v>
      </c>
    </row>
    <row r="13" spans="2:6" x14ac:dyDescent="0.25">
      <c r="B13" s="55" t="s">
        <v>217</v>
      </c>
      <c r="C13" s="588"/>
    </row>
    <row r="14" spans="2:6" ht="15.75" thickBot="1" x14ac:dyDescent="0.3">
      <c r="B14" s="54"/>
      <c r="C14" s="589"/>
    </row>
    <row r="15" spans="2:6" ht="21" x14ac:dyDescent="0.25">
      <c r="B15" s="52" t="s">
        <v>218</v>
      </c>
      <c r="C15" s="587"/>
      <c r="F15">
        <f>ISTEXT(C15)*1</f>
        <v>0</v>
      </c>
    </row>
    <row r="16" spans="2:6" ht="15.75" thickBot="1" x14ac:dyDescent="0.3">
      <c r="B16" s="54" t="s">
        <v>219</v>
      </c>
      <c r="C16" s="589"/>
    </row>
    <row r="17" spans="2:6" ht="36.75" customHeight="1" thickBot="1" x14ac:dyDescent="0.3">
      <c r="B17" s="366" t="s">
        <v>220</v>
      </c>
      <c r="C17" s="368"/>
    </row>
    <row r="18" spans="2:6" ht="196.5" customHeight="1" thickBot="1" x14ac:dyDescent="0.3">
      <c r="B18" s="580" t="s">
        <v>221</v>
      </c>
      <c r="C18" s="581"/>
    </row>
    <row r="19" spans="2:6" ht="21.75" thickBot="1" x14ac:dyDescent="0.3">
      <c r="B19" s="384" t="s">
        <v>222</v>
      </c>
      <c r="C19" s="386"/>
    </row>
    <row r="20" spans="2:6" ht="123.75" customHeight="1" thickBot="1" x14ac:dyDescent="0.3">
      <c r="B20" s="582"/>
      <c r="C20" s="583"/>
      <c r="F20">
        <f>ISTEXT(B20)*1</f>
        <v>0</v>
      </c>
    </row>
    <row r="22" spans="2:6" x14ac:dyDescent="0.25">
      <c r="F22">
        <f>SUM(F1:F20)</f>
        <v>0</v>
      </c>
    </row>
  </sheetData>
  <mergeCells count="10">
    <mergeCell ref="B17:C17"/>
    <mergeCell ref="B18:C18"/>
    <mergeCell ref="B19:C19"/>
    <mergeCell ref="B20:C20"/>
    <mergeCell ref="B3:C3"/>
    <mergeCell ref="B4:C4"/>
    <mergeCell ref="C5:C7"/>
    <mergeCell ref="C8:C11"/>
    <mergeCell ref="C12:C14"/>
    <mergeCell ref="C15:C16"/>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5">
    <pageSetUpPr fitToPage="1"/>
  </sheetPr>
  <dimension ref="B2:F22"/>
  <sheetViews>
    <sheetView showGridLines="0" showRowColHeaders="0" workbookViewId="0"/>
  </sheetViews>
  <sheetFormatPr defaultRowHeight="15" x14ac:dyDescent="0.25"/>
  <cols>
    <col min="2" max="2" width="51.140625" customWidth="1"/>
    <col min="3" max="3" width="52.28515625" customWidth="1"/>
    <col min="4" max="4" width="23" customWidth="1"/>
    <col min="5" max="6" width="23" hidden="1" customWidth="1"/>
    <col min="7" max="8" width="0" hidden="1" customWidth="1"/>
  </cols>
  <sheetData>
    <row r="2" spans="2:6" ht="15.75" thickBot="1" x14ac:dyDescent="0.3">
      <c r="B2" s="15" t="s">
        <v>21</v>
      </c>
      <c r="C2" s="74">
        <f>IF(F22&gt;0,IF(F22&gt;4,2,1),0)</f>
        <v>0</v>
      </c>
    </row>
    <row r="3" spans="2:6" ht="36" customHeight="1" thickBot="1" x14ac:dyDescent="0.3">
      <c r="B3" s="900" t="s">
        <v>870</v>
      </c>
      <c r="C3" s="355"/>
    </row>
    <row r="4" spans="2:6" ht="36" customHeight="1" thickBot="1" x14ac:dyDescent="0.3">
      <c r="B4" s="898" t="str">
        <f>Fysisk_konstruktion!C9</f>
        <v xml:space="preserve"> </v>
      </c>
      <c r="C4" s="899"/>
    </row>
    <row r="5" spans="2:6" ht="21" x14ac:dyDescent="0.25">
      <c r="B5" s="52" t="s">
        <v>209</v>
      </c>
      <c r="C5" s="584"/>
    </row>
    <row r="6" spans="2:6" x14ac:dyDescent="0.25">
      <c r="B6" s="53" t="s">
        <v>210</v>
      </c>
      <c r="C6" s="585"/>
      <c r="F6">
        <f>ISTEXT(C5)*1</f>
        <v>0</v>
      </c>
    </row>
    <row r="7" spans="2:6" ht="15.75" thickBot="1" x14ac:dyDescent="0.3">
      <c r="B7" s="54" t="s">
        <v>211</v>
      </c>
      <c r="C7" s="586"/>
    </row>
    <row r="8" spans="2:6" ht="21" x14ac:dyDescent="0.25">
      <c r="B8" s="52" t="s">
        <v>212</v>
      </c>
      <c r="C8" s="587"/>
    </row>
    <row r="9" spans="2:6" x14ac:dyDescent="0.25">
      <c r="B9" s="53" t="s">
        <v>213</v>
      </c>
      <c r="C9" s="588"/>
      <c r="F9">
        <f>ISTEXT(C8)*1</f>
        <v>0</v>
      </c>
    </row>
    <row r="10" spans="2:6" x14ac:dyDescent="0.25">
      <c r="B10" s="53" t="s">
        <v>214</v>
      </c>
      <c r="C10" s="588"/>
    </row>
    <row r="11" spans="2:6" ht="15.75" thickBot="1" x14ac:dyDescent="0.3">
      <c r="B11" s="54" t="s">
        <v>215</v>
      </c>
      <c r="C11" s="589"/>
    </row>
    <row r="12" spans="2:6" ht="21" x14ac:dyDescent="0.25">
      <c r="B12" s="52" t="s">
        <v>216</v>
      </c>
      <c r="C12" s="587"/>
      <c r="F12">
        <f>ISTEXT(C12)*1</f>
        <v>0</v>
      </c>
    </row>
    <row r="13" spans="2:6" x14ac:dyDescent="0.25">
      <c r="B13" s="55" t="s">
        <v>217</v>
      </c>
      <c r="C13" s="588"/>
    </row>
    <row r="14" spans="2:6" ht="15.75" thickBot="1" x14ac:dyDescent="0.3">
      <c r="B14" s="54"/>
      <c r="C14" s="589"/>
    </row>
    <row r="15" spans="2:6" ht="21" x14ac:dyDescent="0.25">
      <c r="B15" s="52" t="s">
        <v>218</v>
      </c>
      <c r="C15" s="587"/>
      <c r="F15">
        <f>ISTEXT(C15)*1</f>
        <v>0</v>
      </c>
    </row>
    <row r="16" spans="2:6" ht="15.75" thickBot="1" x14ac:dyDescent="0.3">
      <c r="B16" s="54" t="s">
        <v>219</v>
      </c>
      <c r="C16" s="589"/>
    </row>
    <row r="17" spans="2:6" ht="36.75" customHeight="1" thickBot="1" x14ac:dyDescent="0.3">
      <c r="B17" s="366" t="s">
        <v>220</v>
      </c>
      <c r="C17" s="368"/>
    </row>
    <row r="18" spans="2:6" ht="196.5" customHeight="1" thickBot="1" x14ac:dyDescent="0.3">
      <c r="B18" s="580" t="s">
        <v>221</v>
      </c>
      <c r="C18" s="581"/>
    </row>
    <row r="19" spans="2:6" ht="21.75" thickBot="1" x14ac:dyDescent="0.3">
      <c r="B19" s="384" t="s">
        <v>222</v>
      </c>
      <c r="C19" s="386"/>
    </row>
    <row r="20" spans="2:6" ht="123.75" customHeight="1" thickBot="1" x14ac:dyDescent="0.3">
      <c r="B20" s="582"/>
      <c r="C20" s="583"/>
      <c r="F20">
        <f>ISTEXT(B20)*1</f>
        <v>0</v>
      </c>
    </row>
    <row r="22" spans="2:6" x14ac:dyDescent="0.25">
      <c r="F22">
        <f>SUM(F1:F20)</f>
        <v>0</v>
      </c>
    </row>
  </sheetData>
  <mergeCells count="10">
    <mergeCell ref="B17:C17"/>
    <mergeCell ref="B18:C18"/>
    <mergeCell ref="B19:C19"/>
    <mergeCell ref="B20:C20"/>
    <mergeCell ref="B3:C3"/>
    <mergeCell ref="B4:C4"/>
    <mergeCell ref="C5:C7"/>
    <mergeCell ref="C8:C11"/>
    <mergeCell ref="C12:C14"/>
    <mergeCell ref="C15:C16"/>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6">
    <pageSetUpPr fitToPage="1"/>
  </sheetPr>
  <dimension ref="B2:F22"/>
  <sheetViews>
    <sheetView showGridLines="0" showRowColHeaders="0" workbookViewId="0"/>
  </sheetViews>
  <sheetFormatPr defaultRowHeight="15" x14ac:dyDescent="0.25"/>
  <cols>
    <col min="2" max="2" width="51.140625" customWidth="1"/>
    <col min="3" max="3" width="52.28515625" customWidth="1"/>
    <col min="4" max="4" width="23" customWidth="1"/>
    <col min="5" max="6" width="23" hidden="1" customWidth="1"/>
    <col min="7" max="7" width="0" hidden="1" customWidth="1"/>
  </cols>
  <sheetData>
    <row r="2" spans="2:6" ht="15.75" thickBot="1" x14ac:dyDescent="0.3">
      <c r="B2" s="15" t="s">
        <v>21</v>
      </c>
      <c r="C2" s="74">
        <f>IF(F22&gt;0,IF(F22&gt;4,2,1),0)</f>
        <v>0</v>
      </c>
    </row>
    <row r="3" spans="2:6" ht="36" customHeight="1" thickBot="1" x14ac:dyDescent="0.3">
      <c r="B3" s="900" t="s">
        <v>870</v>
      </c>
      <c r="C3" s="355"/>
    </row>
    <row r="4" spans="2:6" ht="36" customHeight="1" thickBot="1" x14ac:dyDescent="0.3">
      <c r="B4" s="898" t="str">
        <f>Fysisk_konstruktion!C10</f>
        <v xml:space="preserve"> </v>
      </c>
      <c r="C4" s="899"/>
    </row>
    <row r="5" spans="2:6" ht="21" x14ac:dyDescent="0.25">
      <c r="B5" s="52" t="s">
        <v>209</v>
      </c>
      <c r="C5" s="584"/>
    </row>
    <row r="6" spans="2:6" x14ac:dyDescent="0.25">
      <c r="B6" s="53" t="s">
        <v>210</v>
      </c>
      <c r="C6" s="585"/>
      <c r="F6">
        <f>ISTEXT(C5)*1</f>
        <v>0</v>
      </c>
    </row>
    <row r="7" spans="2:6" ht="15.75" thickBot="1" x14ac:dyDescent="0.3">
      <c r="B7" s="54" t="s">
        <v>211</v>
      </c>
      <c r="C7" s="586"/>
    </row>
    <row r="8" spans="2:6" ht="21" x14ac:dyDescent="0.25">
      <c r="B8" s="52" t="s">
        <v>212</v>
      </c>
      <c r="C8" s="587"/>
    </row>
    <row r="9" spans="2:6" x14ac:dyDescent="0.25">
      <c r="B9" s="53" t="s">
        <v>213</v>
      </c>
      <c r="C9" s="588"/>
      <c r="F9">
        <f>ISTEXT(C8)*1</f>
        <v>0</v>
      </c>
    </row>
    <row r="10" spans="2:6" x14ac:dyDescent="0.25">
      <c r="B10" s="53" t="s">
        <v>214</v>
      </c>
      <c r="C10" s="588"/>
    </row>
    <row r="11" spans="2:6" ht="15.75" thickBot="1" x14ac:dyDescent="0.3">
      <c r="B11" s="54" t="s">
        <v>215</v>
      </c>
      <c r="C11" s="589"/>
    </row>
    <row r="12" spans="2:6" ht="21" x14ac:dyDescent="0.25">
      <c r="B12" s="52" t="s">
        <v>216</v>
      </c>
      <c r="C12" s="587"/>
      <c r="F12">
        <f>ISTEXT(C12)*1</f>
        <v>0</v>
      </c>
    </row>
    <row r="13" spans="2:6" x14ac:dyDescent="0.25">
      <c r="B13" s="55" t="s">
        <v>217</v>
      </c>
      <c r="C13" s="588"/>
    </row>
    <row r="14" spans="2:6" ht="15.75" thickBot="1" x14ac:dyDescent="0.3">
      <c r="B14" s="54"/>
      <c r="C14" s="589"/>
    </row>
    <row r="15" spans="2:6" ht="21" x14ac:dyDescent="0.25">
      <c r="B15" s="52" t="s">
        <v>218</v>
      </c>
      <c r="C15" s="587"/>
      <c r="F15">
        <f>ISTEXT(C15)*1</f>
        <v>0</v>
      </c>
    </row>
    <row r="16" spans="2:6" ht="15.75" thickBot="1" x14ac:dyDescent="0.3">
      <c r="B16" s="54" t="s">
        <v>219</v>
      </c>
      <c r="C16" s="589"/>
    </row>
    <row r="17" spans="2:6" ht="36.75" customHeight="1" thickBot="1" x14ac:dyDescent="0.3">
      <c r="B17" s="366" t="s">
        <v>220</v>
      </c>
      <c r="C17" s="368"/>
    </row>
    <row r="18" spans="2:6" ht="196.5" customHeight="1" thickBot="1" x14ac:dyDescent="0.3">
      <c r="B18" s="580" t="s">
        <v>221</v>
      </c>
      <c r="C18" s="581"/>
    </row>
    <row r="19" spans="2:6" ht="21.75" thickBot="1" x14ac:dyDescent="0.3">
      <c r="B19" s="384" t="s">
        <v>222</v>
      </c>
      <c r="C19" s="386"/>
    </row>
    <row r="20" spans="2:6" ht="123.75" customHeight="1" thickBot="1" x14ac:dyDescent="0.3">
      <c r="B20" s="582"/>
      <c r="C20" s="583"/>
      <c r="F20">
        <f>ISTEXT(B20)*1</f>
        <v>0</v>
      </c>
    </row>
    <row r="22" spans="2:6" x14ac:dyDescent="0.25">
      <c r="F22">
        <f>SUM(F1:F20)</f>
        <v>0</v>
      </c>
    </row>
  </sheetData>
  <mergeCells count="10">
    <mergeCell ref="B17:C17"/>
    <mergeCell ref="B18:C18"/>
    <mergeCell ref="B19:C19"/>
    <mergeCell ref="B20:C20"/>
    <mergeCell ref="B3:C3"/>
    <mergeCell ref="B4:C4"/>
    <mergeCell ref="C5:C7"/>
    <mergeCell ref="C8:C11"/>
    <mergeCell ref="C12:C14"/>
    <mergeCell ref="C15:C16"/>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47">
    <pageSetUpPr fitToPage="1"/>
  </sheetPr>
  <dimension ref="B2:T39"/>
  <sheetViews>
    <sheetView showGridLines="0" zoomScaleNormal="100" workbookViewId="0"/>
  </sheetViews>
  <sheetFormatPr defaultRowHeight="15" x14ac:dyDescent="0.25"/>
  <cols>
    <col min="2" max="2" width="12.28515625" customWidth="1"/>
    <col min="3" max="3" width="15.140625" customWidth="1"/>
    <col min="6" max="6" width="5.5703125" customWidth="1"/>
    <col min="8" max="8" width="14.85546875" customWidth="1"/>
    <col min="13" max="21" width="0" hidden="1" customWidth="1"/>
  </cols>
  <sheetData>
    <row r="2" spans="2:18" ht="15.75" thickBot="1" x14ac:dyDescent="0.3">
      <c r="J2" s="15" t="s">
        <v>21</v>
      </c>
      <c r="K2" s="74">
        <f>IF(T39&gt;0,IF(T39&gt;4,2,1),0)</f>
        <v>0</v>
      </c>
    </row>
    <row r="3" spans="2:18" ht="21.75" thickBot="1" x14ac:dyDescent="0.3">
      <c r="B3" s="353" t="s">
        <v>224</v>
      </c>
      <c r="C3" s="354"/>
      <c r="D3" s="354"/>
      <c r="E3" s="354"/>
      <c r="F3" s="354"/>
      <c r="G3" s="354"/>
      <c r="H3" s="354"/>
      <c r="I3" s="354"/>
      <c r="J3" s="354"/>
      <c r="K3" s="355"/>
    </row>
    <row r="4" spans="2:18" ht="42.75" thickBot="1" x14ac:dyDescent="0.3">
      <c r="B4" s="295" t="s">
        <v>197</v>
      </c>
      <c r="C4" s="294" t="s">
        <v>225</v>
      </c>
      <c r="D4" s="590"/>
      <c r="E4" s="592"/>
      <c r="F4" s="592"/>
      <c r="G4" s="592"/>
      <c r="H4" s="592"/>
      <c r="I4" s="592"/>
      <c r="J4" s="592"/>
      <c r="K4" s="591"/>
      <c r="Q4">
        <f>ISTEXT(D4)*1</f>
        <v>0</v>
      </c>
    </row>
    <row r="5" spans="2:18" ht="16.5" thickBot="1" x14ac:dyDescent="0.3">
      <c r="B5" s="296" t="s">
        <v>226</v>
      </c>
      <c r="C5" s="50">
        <v>1</v>
      </c>
      <c r="D5" s="590">
        <v>2</v>
      </c>
      <c r="E5" s="591"/>
      <c r="F5" s="590">
        <v>3</v>
      </c>
      <c r="G5" s="591"/>
      <c r="H5" s="50">
        <v>4</v>
      </c>
      <c r="I5" s="590">
        <v>5</v>
      </c>
      <c r="J5" s="592"/>
      <c r="K5" s="591"/>
      <c r="Q5">
        <f>IF(R5&gt;3,1,0)</f>
        <v>0</v>
      </c>
      <c r="R5">
        <f>ISTEXT(C5)+ISTEXT(D5)+ISTEXT(F5)+ISTEXT(H5)+ISTEXT(I5)</f>
        <v>0</v>
      </c>
    </row>
    <row r="6" spans="2:18" ht="16.5" thickBot="1" x14ac:dyDescent="0.3">
      <c r="B6" s="296" t="s">
        <v>227</v>
      </c>
      <c r="C6" s="57" t="s">
        <v>228</v>
      </c>
      <c r="D6" s="593" t="s">
        <v>228</v>
      </c>
      <c r="E6" s="594"/>
      <c r="F6" s="593" t="s">
        <v>228</v>
      </c>
      <c r="G6" s="594"/>
      <c r="H6" s="57" t="s">
        <v>228</v>
      </c>
      <c r="I6" s="593" t="s">
        <v>228</v>
      </c>
      <c r="J6" s="595"/>
      <c r="K6" s="594"/>
      <c r="Q6">
        <f>IF(R6&gt;3,1,0)</f>
        <v>0</v>
      </c>
      <c r="R6">
        <f>ISNUMBER(C6)+ISNUMBER(D6)+ISNUMBER(F6)+ISNUMBER(H6)+ISNUMBER(I6)</f>
        <v>0</v>
      </c>
    </row>
    <row r="7" spans="2:18" ht="32.25" thickBot="1" x14ac:dyDescent="0.3">
      <c r="B7" s="296" t="s">
        <v>229</v>
      </c>
      <c r="C7" s="57" t="s">
        <v>230</v>
      </c>
      <c r="D7" s="593" t="s">
        <v>230</v>
      </c>
      <c r="E7" s="594"/>
      <c r="F7" s="593" t="s">
        <v>230</v>
      </c>
      <c r="G7" s="594"/>
      <c r="H7" s="57" t="s">
        <v>230</v>
      </c>
      <c r="I7" s="593" t="s">
        <v>230</v>
      </c>
      <c r="J7" s="595"/>
      <c r="K7" s="594"/>
      <c r="Q7">
        <f>IF(R7&gt;3,1,0)</f>
        <v>0</v>
      </c>
      <c r="R7">
        <f>ISNUMBER(C7)+ISNUMBER(D7)+ISNUMBER(F7)+ISNUMBER(H7)+ISNUMBER(I7)</f>
        <v>0</v>
      </c>
    </row>
    <row r="8" spans="2:18" ht="16.5" thickBot="1" x14ac:dyDescent="0.3">
      <c r="B8" s="296" t="s">
        <v>231</v>
      </c>
      <c r="C8" s="297" t="s">
        <v>225</v>
      </c>
      <c r="D8" s="596"/>
      <c r="E8" s="597"/>
      <c r="F8" s="597"/>
      <c r="G8" s="597"/>
      <c r="H8" s="598"/>
      <c r="I8" s="340" t="s">
        <v>40</v>
      </c>
      <c r="J8" s="342"/>
      <c r="K8" s="58"/>
      <c r="Q8">
        <f>ISTEXT(D8)*ISNUMBER(K8)</f>
        <v>0</v>
      </c>
    </row>
    <row r="9" spans="2:18" ht="42" customHeight="1" thickBot="1" x14ac:dyDescent="0.3">
      <c r="B9" s="901" t="s">
        <v>232</v>
      </c>
      <c r="C9" s="539"/>
      <c r="D9" s="50" t="s">
        <v>233</v>
      </c>
      <c r="E9" s="590" t="s">
        <v>234</v>
      </c>
      <c r="F9" s="591"/>
      <c r="G9" s="901" t="s">
        <v>235</v>
      </c>
      <c r="H9" s="902"/>
      <c r="I9" s="590" t="s">
        <v>233</v>
      </c>
      <c r="J9" s="591"/>
      <c r="K9" s="50" t="s">
        <v>234</v>
      </c>
    </row>
    <row r="10" spans="2:18" ht="42.75" thickBot="1" x14ac:dyDescent="0.3">
      <c r="B10" s="295" t="s">
        <v>199</v>
      </c>
      <c r="C10" s="294" t="s">
        <v>225</v>
      </c>
      <c r="D10" s="590"/>
      <c r="E10" s="592"/>
      <c r="F10" s="592"/>
      <c r="G10" s="592"/>
      <c r="H10" s="592"/>
      <c r="I10" s="592"/>
      <c r="J10" s="592"/>
      <c r="K10" s="591"/>
      <c r="Q10">
        <f>ISTEXT(D10)*1</f>
        <v>0</v>
      </c>
    </row>
    <row r="11" spans="2:18" ht="16.5" thickBot="1" x14ac:dyDescent="0.3">
      <c r="B11" s="296" t="s">
        <v>226</v>
      </c>
      <c r="C11" s="50">
        <v>1</v>
      </c>
      <c r="D11" s="590">
        <v>2</v>
      </c>
      <c r="E11" s="591"/>
      <c r="F11" s="590">
        <v>3</v>
      </c>
      <c r="G11" s="591"/>
      <c r="H11" s="50">
        <v>4</v>
      </c>
      <c r="I11" s="590">
        <v>5</v>
      </c>
      <c r="J11" s="592"/>
      <c r="K11" s="591"/>
      <c r="Q11">
        <f>IF(R11&gt;3,1,0)</f>
        <v>0</v>
      </c>
      <c r="R11">
        <f>ISTEXT(C11)+ISTEXT(D11)+ISTEXT(F11)+ISTEXT(H11)+ISTEXT(I11)</f>
        <v>0</v>
      </c>
    </row>
    <row r="12" spans="2:18" ht="16.5" thickBot="1" x14ac:dyDescent="0.3">
      <c r="B12" s="296" t="s">
        <v>227</v>
      </c>
      <c r="C12" s="57" t="s">
        <v>228</v>
      </c>
      <c r="D12" s="593" t="s">
        <v>228</v>
      </c>
      <c r="E12" s="594"/>
      <c r="F12" s="593" t="s">
        <v>228</v>
      </c>
      <c r="G12" s="594"/>
      <c r="H12" s="57" t="s">
        <v>228</v>
      </c>
      <c r="I12" s="593" t="s">
        <v>228</v>
      </c>
      <c r="J12" s="595"/>
      <c r="K12" s="594"/>
      <c r="Q12">
        <f>IF(R12&gt;3,1,0)</f>
        <v>0</v>
      </c>
      <c r="R12">
        <f>ISNUMBER(C12)+ISNUMBER(D12)+ISNUMBER(F12)+ISNUMBER(H12)+ISNUMBER(I12)</f>
        <v>0</v>
      </c>
    </row>
    <row r="13" spans="2:18" ht="32.25" thickBot="1" x14ac:dyDescent="0.3">
      <c r="B13" s="296" t="s">
        <v>229</v>
      </c>
      <c r="C13" s="57" t="s">
        <v>230</v>
      </c>
      <c r="D13" s="593" t="s">
        <v>230</v>
      </c>
      <c r="E13" s="594"/>
      <c r="F13" s="593" t="s">
        <v>230</v>
      </c>
      <c r="G13" s="594"/>
      <c r="H13" s="57" t="s">
        <v>230</v>
      </c>
      <c r="I13" s="593" t="s">
        <v>230</v>
      </c>
      <c r="J13" s="595"/>
      <c r="K13" s="594"/>
      <c r="Q13">
        <f>IF(R13&gt;3,1,0)</f>
        <v>0</v>
      </c>
      <c r="R13">
        <f>ISNUMBER(C13)+ISNUMBER(D13)+ISNUMBER(F13)+ISNUMBER(H13)+ISNUMBER(I13)</f>
        <v>0</v>
      </c>
    </row>
    <row r="14" spans="2:18" ht="16.5" thickBot="1" x14ac:dyDescent="0.3">
      <c r="B14" s="296" t="s">
        <v>231</v>
      </c>
      <c r="C14" s="297" t="s">
        <v>225</v>
      </c>
      <c r="D14" s="596"/>
      <c r="E14" s="597"/>
      <c r="F14" s="597"/>
      <c r="G14" s="597"/>
      <c r="H14" s="598"/>
      <c r="I14" s="340" t="s">
        <v>40</v>
      </c>
      <c r="J14" s="342"/>
      <c r="K14" s="58"/>
      <c r="Q14">
        <f>ISTEXT(D14)*ISNUMBER(K14)</f>
        <v>0</v>
      </c>
    </row>
    <row r="15" spans="2:18" ht="42" customHeight="1" thickBot="1" x14ac:dyDescent="0.3">
      <c r="B15" s="901" t="s">
        <v>232</v>
      </c>
      <c r="C15" s="539"/>
      <c r="D15" s="50" t="s">
        <v>233</v>
      </c>
      <c r="E15" s="590" t="s">
        <v>234</v>
      </c>
      <c r="F15" s="591"/>
      <c r="G15" s="901" t="s">
        <v>235</v>
      </c>
      <c r="H15" s="902"/>
      <c r="I15" s="590" t="s">
        <v>233</v>
      </c>
      <c r="J15" s="591"/>
      <c r="K15" s="50" t="s">
        <v>234</v>
      </c>
    </row>
    <row r="16" spans="2:18" ht="42.75" thickBot="1" x14ac:dyDescent="0.3">
      <c r="B16" s="295" t="s">
        <v>200</v>
      </c>
      <c r="C16" s="294" t="s">
        <v>225</v>
      </c>
      <c r="D16" s="590"/>
      <c r="E16" s="592"/>
      <c r="F16" s="592"/>
      <c r="G16" s="592"/>
      <c r="H16" s="592"/>
      <c r="I16" s="592"/>
      <c r="J16" s="592"/>
      <c r="K16" s="591"/>
      <c r="Q16">
        <f>ISTEXT(D16)*1</f>
        <v>0</v>
      </c>
    </row>
    <row r="17" spans="2:18" ht="16.5" thickBot="1" x14ac:dyDescent="0.3">
      <c r="B17" s="296" t="s">
        <v>226</v>
      </c>
      <c r="C17" s="50">
        <v>1</v>
      </c>
      <c r="D17" s="590">
        <v>2</v>
      </c>
      <c r="E17" s="591"/>
      <c r="F17" s="590">
        <v>3</v>
      </c>
      <c r="G17" s="591"/>
      <c r="H17" s="50">
        <v>4</v>
      </c>
      <c r="I17" s="590">
        <v>5</v>
      </c>
      <c r="J17" s="592"/>
      <c r="K17" s="591"/>
      <c r="Q17">
        <f>IF(R17&gt;3,1,0)</f>
        <v>0</v>
      </c>
      <c r="R17">
        <f>ISTEXT(C17)+ISTEXT(D17)+ISTEXT(F17)+ISTEXT(H17)+ISTEXT(I17)</f>
        <v>0</v>
      </c>
    </row>
    <row r="18" spans="2:18" ht="16.5" thickBot="1" x14ac:dyDescent="0.3">
      <c r="B18" s="296" t="s">
        <v>227</v>
      </c>
      <c r="C18" s="57" t="s">
        <v>228</v>
      </c>
      <c r="D18" s="593" t="s">
        <v>228</v>
      </c>
      <c r="E18" s="594"/>
      <c r="F18" s="593" t="s">
        <v>228</v>
      </c>
      <c r="G18" s="594"/>
      <c r="H18" s="57" t="s">
        <v>228</v>
      </c>
      <c r="I18" s="593" t="s">
        <v>228</v>
      </c>
      <c r="J18" s="595"/>
      <c r="K18" s="594"/>
      <c r="Q18">
        <f>IF(R18&gt;3,1,0)</f>
        <v>0</v>
      </c>
      <c r="R18">
        <f>ISNUMBER(C18)+ISNUMBER(D18)+ISNUMBER(F18)+ISNUMBER(H18)+ISNUMBER(I18)</f>
        <v>0</v>
      </c>
    </row>
    <row r="19" spans="2:18" ht="32.25" thickBot="1" x14ac:dyDescent="0.3">
      <c r="B19" s="296" t="s">
        <v>229</v>
      </c>
      <c r="C19" s="57" t="s">
        <v>230</v>
      </c>
      <c r="D19" s="593" t="s">
        <v>230</v>
      </c>
      <c r="E19" s="594"/>
      <c r="F19" s="593" t="s">
        <v>230</v>
      </c>
      <c r="G19" s="594"/>
      <c r="H19" s="57" t="s">
        <v>230</v>
      </c>
      <c r="I19" s="593" t="s">
        <v>230</v>
      </c>
      <c r="J19" s="595"/>
      <c r="K19" s="594"/>
      <c r="Q19">
        <f>IF(R19&gt;3,1,0)</f>
        <v>0</v>
      </c>
      <c r="R19">
        <f>ISNUMBER(C19)+ISNUMBER(D19)+ISNUMBER(F19)+ISNUMBER(H19)+ISNUMBER(I19)</f>
        <v>0</v>
      </c>
    </row>
    <row r="20" spans="2:18" ht="16.5" thickBot="1" x14ac:dyDescent="0.3">
      <c r="B20" s="296" t="s">
        <v>231</v>
      </c>
      <c r="C20" s="297" t="s">
        <v>225</v>
      </c>
      <c r="D20" s="596"/>
      <c r="E20" s="597"/>
      <c r="F20" s="597"/>
      <c r="G20" s="597"/>
      <c r="H20" s="598"/>
      <c r="I20" s="340" t="s">
        <v>40</v>
      </c>
      <c r="J20" s="342"/>
      <c r="K20" s="58"/>
      <c r="Q20">
        <f>ISTEXT(D20)*ISNUMBER(K20)</f>
        <v>0</v>
      </c>
    </row>
    <row r="21" spans="2:18" ht="42" customHeight="1" thickBot="1" x14ac:dyDescent="0.3">
      <c r="B21" s="901" t="s">
        <v>232</v>
      </c>
      <c r="C21" s="902"/>
      <c r="D21" s="50" t="s">
        <v>233</v>
      </c>
      <c r="E21" s="590" t="s">
        <v>234</v>
      </c>
      <c r="F21" s="591"/>
      <c r="G21" s="901" t="s">
        <v>235</v>
      </c>
      <c r="H21" s="902"/>
      <c r="I21" s="590" t="s">
        <v>233</v>
      </c>
      <c r="J21" s="591"/>
      <c r="K21" s="50" t="s">
        <v>234</v>
      </c>
    </row>
    <row r="22" spans="2:18" ht="42.75" thickBot="1" x14ac:dyDescent="0.3">
      <c r="B22" s="295" t="s">
        <v>201</v>
      </c>
      <c r="C22" s="294" t="s">
        <v>225</v>
      </c>
      <c r="D22" s="590"/>
      <c r="E22" s="592"/>
      <c r="F22" s="592"/>
      <c r="G22" s="592"/>
      <c r="H22" s="592"/>
      <c r="I22" s="592"/>
      <c r="J22" s="592"/>
      <c r="K22" s="591"/>
      <c r="Q22">
        <f>ISTEXT(D22)*1</f>
        <v>0</v>
      </c>
    </row>
    <row r="23" spans="2:18" ht="16.5" thickBot="1" x14ac:dyDescent="0.3">
      <c r="B23" s="296" t="s">
        <v>226</v>
      </c>
      <c r="C23" s="50">
        <v>1</v>
      </c>
      <c r="D23" s="590">
        <v>2</v>
      </c>
      <c r="E23" s="591"/>
      <c r="F23" s="590">
        <v>3</v>
      </c>
      <c r="G23" s="591"/>
      <c r="H23" s="50">
        <v>4</v>
      </c>
      <c r="I23" s="590">
        <v>5</v>
      </c>
      <c r="J23" s="592"/>
      <c r="K23" s="591"/>
      <c r="Q23">
        <f>IF(R23&gt;3,1,0)</f>
        <v>0</v>
      </c>
      <c r="R23">
        <f>ISTEXT(C23)+ISTEXT(D23)+ISTEXT(F23)+ISTEXT(H23)+ISTEXT(I23)</f>
        <v>0</v>
      </c>
    </row>
    <row r="24" spans="2:18" ht="16.5" thickBot="1" x14ac:dyDescent="0.3">
      <c r="B24" s="296" t="s">
        <v>227</v>
      </c>
      <c r="C24" s="57" t="s">
        <v>228</v>
      </c>
      <c r="D24" s="593" t="s">
        <v>228</v>
      </c>
      <c r="E24" s="594"/>
      <c r="F24" s="593" t="s">
        <v>228</v>
      </c>
      <c r="G24" s="594"/>
      <c r="H24" s="57" t="s">
        <v>228</v>
      </c>
      <c r="I24" s="593" t="s">
        <v>228</v>
      </c>
      <c r="J24" s="595"/>
      <c r="K24" s="594"/>
      <c r="Q24">
        <f>IF(R24&gt;3,1,0)</f>
        <v>0</v>
      </c>
      <c r="R24">
        <f>ISNUMBER(C24)+ISNUMBER(D24)+ISNUMBER(F24)+ISNUMBER(H24)+ISNUMBER(I24)</f>
        <v>0</v>
      </c>
    </row>
    <row r="25" spans="2:18" ht="32.25" thickBot="1" x14ac:dyDescent="0.3">
      <c r="B25" s="296" t="s">
        <v>229</v>
      </c>
      <c r="C25" s="57" t="s">
        <v>230</v>
      </c>
      <c r="D25" s="593" t="s">
        <v>230</v>
      </c>
      <c r="E25" s="594"/>
      <c r="F25" s="593" t="s">
        <v>230</v>
      </c>
      <c r="G25" s="594"/>
      <c r="H25" s="57" t="s">
        <v>230</v>
      </c>
      <c r="I25" s="593" t="s">
        <v>230</v>
      </c>
      <c r="J25" s="595"/>
      <c r="K25" s="594"/>
      <c r="Q25">
        <f>IF(R25&gt;3,1,0)</f>
        <v>0</v>
      </c>
      <c r="R25">
        <f>ISNUMBER(C25)+ISNUMBER(D25)+ISNUMBER(F25)+ISNUMBER(H25)+ISNUMBER(I25)</f>
        <v>0</v>
      </c>
    </row>
    <row r="26" spans="2:18" ht="16.5" thickBot="1" x14ac:dyDescent="0.3">
      <c r="B26" s="296" t="s">
        <v>231</v>
      </c>
      <c r="C26" s="297" t="s">
        <v>225</v>
      </c>
      <c r="D26" s="596"/>
      <c r="E26" s="597"/>
      <c r="F26" s="597"/>
      <c r="G26" s="597"/>
      <c r="H26" s="598"/>
      <c r="I26" s="340" t="s">
        <v>40</v>
      </c>
      <c r="J26" s="342"/>
      <c r="K26" s="58"/>
      <c r="Q26">
        <f>ISTEXT(D26)*ISNUMBER(K26)</f>
        <v>0</v>
      </c>
    </row>
    <row r="27" spans="2:18" ht="42" customHeight="1" thickBot="1" x14ac:dyDescent="0.3">
      <c r="B27" s="353" t="s">
        <v>232</v>
      </c>
      <c r="C27" s="355"/>
      <c r="D27" s="50" t="s">
        <v>233</v>
      </c>
      <c r="E27" s="590" t="s">
        <v>234</v>
      </c>
      <c r="F27" s="591"/>
      <c r="G27" s="901" t="s">
        <v>235</v>
      </c>
      <c r="H27" s="902"/>
      <c r="I27" s="590" t="s">
        <v>233</v>
      </c>
      <c r="J27" s="591"/>
      <c r="K27" s="50" t="s">
        <v>234</v>
      </c>
    </row>
    <row r="28" spans="2:18" ht="42.75" thickBot="1" x14ac:dyDescent="0.3">
      <c r="B28" s="295" t="s">
        <v>202</v>
      </c>
      <c r="C28" s="294" t="s">
        <v>225</v>
      </c>
      <c r="D28" s="590"/>
      <c r="E28" s="592"/>
      <c r="F28" s="592"/>
      <c r="G28" s="592"/>
      <c r="H28" s="592"/>
      <c r="I28" s="592"/>
      <c r="J28" s="592"/>
      <c r="K28" s="591"/>
      <c r="Q28">
        <f>ISTEXT(D28)*1</f>
        <v>0</v>
      </c>
    </row>
    <row r="29" spans="2:18" ht="16.5" thickBot="1" x14ac:dyDescent="0.3">
      <c r="B29" s="296" t="s">
        <v>226</v>
      </c>
      <c r="C29" s="50">
        <v>1</v>
      </c>
      <c r="D29" s="590">
        <v>2</v>
      </c>
      <c r="E29" s="591"/>
      <c r="F29" s="590">
        <v>3</v>
      </c>
      <c r="G29" s="591"/>
      <c r="H29" s="50">
        <v>4</v>
      </c>
      <c r="I29" s="590">
        <v>5</v>
      </c>
      <c r="J29" s="592"/>
      <c r="K29" s="591"/>
      <c r="Q29">
        <f>IF(R29&gt;3,1,0)</f>
        <v>0</v>
      </c>
      <c r="R29">
        <f>ISTEXT(C29)+ISTEXT(D29)+ISTEXT(F29)+ISTEXT(H29)+ISTEXT(I29)</f>
        <v>0</v>
      </c>
    </row>
    <row r="30" spans="2:18" ht="16.5" thickBot="1" x14ac:dyDescent="0.3">
      <c r="B30" s="296" t="s">
        <v>227</v>
      </c>
      <c r="C30" s="57" t="s">
        <v>228</v>
      </c>
      <c r="D30" s="593" t="s">
        <v>228</v>
      </c>
      <c r="E30" s="594"/>
      <c r="F30" s="593" t="s">
        <v>228</v>
      </c>
      <c r="G30" s="594"/>
      <c r="H30" s="57" t="s">
        <v>228</v>
      </c>
      <c r="I30" s="593" t="s">
        <v>228</v>
      </c>
      <c r="J30" s="595"/>
      <c r="K30" s="594"/>
      <c r="Q30">
        <f>IF(R30&gt;3,1,0)</f>
        <v>0</v>
      </c>
      <c r="R30">
        <f>ISNUMBER(C30)+ISNUMBER(D30)+ISNUMBER(F30)+ISNUMBER(H30)+ISNUMBER(I30)</f>
        <v>0</v>
      </c>
    </row>
    <row r="31" spans="2:18" ht="32.25" thickBot="1" x14ac:dyDescent="0.3">
      <c r="B31" s="296" t="s">
        <v>229</v>
      </c>
      <c r="C31" s="57" t="s">
        <v>230</v>
      </c>
      <c r="D31" s="593" t="s">
        <v>230</v>
      </c>
      <c r="E31" s="594"/>
      <c r="F31" s="593" t="s">
        <v>230</v>
      </c>
      <c r="G31" s="594"/>
      <c r="H31" s="57" t="s">
        <v>230</v>
      </c>
      <c r="I31" s="593" t="s">
        <v>230</v>
      </c>
      <c r="J31" s="595"/>
      <c r="K31" s="594"/>
      <c r="Q31">
        <f>IF(R31&gt;3,1,0)</f>
        <v>0</v>
      </c>
      <c r="R31">
        <f>ISNUMBER(C31)+ISNUMBER(D31)+ISNUMBER(F31)+ISNUMBER(H31)+ISNUMBER(I31)</f>
        <v>0</v>
      </c>
    </row>
    <row r="32" spans="2:18" ht="16.5" thickBot="1" x14ac:dyDescent="0.3">
      <c r="B32" s="296" t="s">
        <v>231</v>
      </c>
      <c r="C32" s="297" t="s">
        <v>225</v>
      </c>
      <c r="D32" s="596"/>
      <c r="E32" s="597"/>
      <c r="F32" s="597"/>
      <c r="G32" s="597"/>
      <c r="H32" s="598"/>
      <c r="I32" s="340" t="s">
        <v>40</v>
      </c>
      <c r="J32" s="342"/>
      <c r="K32" s="58"/>
      <c r="Q32">
        <f>ISTEXT(D32)*ISNUMBER(K32)</f>
        <v>0</v>
      </c>
    </row>
    <row r="33" spans="2:20" ht="42" customHeight="1" thickBot="1" x14ac:dyDescent="0.3">
      <c r="B33" s="538" t="s">
        <v>232</v>
      </c>
      <c r="C33" s="539"/>
      <c r="D33" s="50" t="s">
        <v>233</v>
      </c>
      <c r="E33" s="590" t="s">
        <v>234</v>
      </c>
      <c r="F33" s="591"/>
      <c r="G33" s="901" t="s">
        <v>235</v>
      </c>
      <c r="H33" s="902"/>
      <c r="I33" s="590" t="s">
        <v>236</v>
      </c>
      <c r="J33" s="591"/>
      <c r="K33" s="50" t="s">
        <v>234</v>
      </c>
      <c r="T33">
        <f>SUM(Q4:Q32)</f>
        <v>0</v>
      </c>
    </row>
    <row r="34" spans="2:20" ht="42" customHeight="1" thickBot="1" x14ac:dyDescent="0.3">
      <c r="B34" s="353" t="s">
        <v>237</v>
      </c>
      <c r="C34" s="354"/>
      <c r="D34" s="354"/>
      <c r="E34" s="354"/>
      <c r="F34" s="354"/>
      <c r="G34" s="354"/>
      <c r="H34" s="355"/>
      <c r="I34" s="602"/>
      <c r="J34" s="603"/>
      <c r="K34" s="604"/>
      <c r="L34" s="74">
        <f>Aktivitetsplan!K2</f>
        <v>0</v>
      </c>
    </row>
    <row r="35" spans="2:20" ht="21.75" thickBot="1" x14ac:dyDescent="0.3">
      <c r="B35" s="353" t="s">
        <v>238</v>
      </c>
      <c r="C35" s="354"/>
      <c r="D35" s="354"/>
      <c r="E35" s="354"/>
      <c r="F35" s="354"/>
      <c r="G35" s="354"/>
      <c r="H35" s="355"/>
      <c r="I35" s="602"/>
      <c r="J35" s="603"/>
      <c r="K35" s="604"/>
      <c r="L35" s="74">
        <f>Aktivitetsplan!K2</f>
        <v>0</v>
      </c>
    </row>
    <row r="36" spans="2:20" ht="21.75" thickBot="1" x14ac:dyDescent="0.3">
      <c r="B36" s="353" t="s">
        <v>239</v>
      </c>
      <c r="C36" s="354"/>
      <c r="D36" s="354"/>
      <c r="E36" s="354"/>
      <c r="F36" s="354"/>
      <c r="G36" s="354"/>
      <c r="H36" s="355"/>
      <c r="I36" s="50" t="s">
        <v>233</v>
      </c>
      <c r="J36" s="590" t="s">
        <v>234</v>
      </c>
      <c r="K36" s="591"/>
    </row>
    <row r="37" spans="2:20" ht="21.75" thickBot="1" x14ac:dyDescent="0.3">
      <c r="B37" s="353" t="s">
        <v>240</v>
      </c>
      <c r="C37" s="354"/>
      <c r="D37" s="354"/>
      <c r="E37" s="354"/>
      <c r="F37" s="354"/>
      <c r="G37" s="354"/>
      <c r="H37" s="354"/>
      <c r="I37" s="354"/>
      <c r="J37" s="354"/>
      <c r="K37" s="355"/>
    </row>
    <row r="38" spans="2:20" ht="95.25" customHeight="1" thickBot="1" x14ac:dyDescent="0.3">
      <c r="B38" s="599"/>
      <c r="C38" s="600"/>
      <c r="D38" s="600"/>
      <c r="E38" s="600"/>
      <c r="F38" s="600"/>
      <c r="G38" s="600"/>
      <c r="H38" s="600"/>
      <c r="I38" s="600"/>
      <c r="J38" s="600"/>
      <c r="K38" s="601"/>
      <c r="Q38">
        <f>ISTEXT(B38)*1</f>
        <v>0</v>
      </c>
      <c r="T38">
        <f>IF(T33&gt;15,1,0)</f>
        <v>0</v>
      </c>
    </row>
    <row r="39" spans="2:20" x14ac:dyDescent="0.25">
      <c r="T39" s="8">
        <f>L34+L35+T38</f>
        <v>0</v>
      </c>
    </row>
  </sheetData>
  <mergeCells count="89">
    <mergeCell ref="I32:J32"/>
    <mergeCell ref="B37:K37"/>
    <mergeCell ref="B38:K38"/>
    <mergeCell ref="B34:H34"/>
    <mergeCell ref="I34:K34"/>
    <mergeCell ref="B35:H35"/>
    <mergeCell ref="I35:K35"/>
    <mergeCell ref="B36:H36"/>
    <mergeCell ref="J36:K36"/>
    <mergeCell ref="I26:J26"/>
    <mergeCell ref="B33:C33"/>
    <mergeCell ref="E33:F33"/>
    <mergeCell ref="G33:H33"/>
    <mergeCell ref="I33:J33"/>
    <mergeCell ref="D28:K28"/>
    <mergeCell ref="D29:E29"/>
    <mergeCell ref="F29:G29"/>
    <mergeCell ref="I29:K29"/>
    <mergeCell ref="D30:E30"/>
    <mergeCell ref="F30:G30"/>
    <mergeCell ref="I30:K30"/>
    <mergeCell ref="D31:E31"/>
    <mergeCell ref="F31:G31"/>
    <mergeCell ref="I31:K31"/>
    <mergeCell ref="D32:H32"/>
    <mergeCell ref="I20:J20"/>
    <mergeCell ref="B27:C27"/>
    <mergeCell ref="E27:F27"/>
    <mergeCell ref="G27:H27"/>
    <mergeCell ref="I27:J27"/>
    <mergeCell ref="D22:K22"/>
    <mergeCell ref="D23:E23"/>
    <mergeCell ref="F23:G23"/>
    <mergeCell ref="I23:K23"/>
    <mergeCell ref="D24:E24"/>
    <mergeCell ref="F24:G24"/>
    <mergeCell ref="I24:K24"/>
    <mergeCell ref="D25:E25"/>
    <mergeCell ref="F25:G25"/>
    <mergeCell ref="I25:K25"/>
    <mergeCell ref="D26:H26"/>
    <mergeCell ref="I14:J14"/>
    <mergeCell ref="B21:C21"/>
    <mergeCell ref="E21:F21"/>
    <mergeCell ref="G21:H21"/>
    <mergeCell ref="I21:J21"/>
    <mergeCell ref="D16:K16"/>
    <mergeCell ref="D17:E17"/>
    <mergeCell ref="F17:G17"/>
    <mergeCell ref="I17:K17"/>
    <mergeCell ref="D18:E18"/>
    <mergeCell ref="F18:G18"/>
    <mergeCell ref="I18:K18"/>
    <mergeCell ref="D19:E19"/>
    <mergeCell ref="F19:G19"/>
    <mergeCell ref="I19:K19"/>
    <mergeCell ref="D20:H20"/>
    <mergeCell ref="I8:J8"/>
    <mergeCell ref="B15:C15"/>
    <mergeCell ref="E15:F15"/>
    <mergeCell ref="G15:H15"/>
    <mergeCell ref="I15:J15"/>
    <mergeCell ref="D10:K10"/>
    <mergeCell ref="D11:E11"/>
    <mergeCell ref="F11:G11"/>
    <mergeCell ref="I11:K11"/>
    <mergeCell ref="D12:E12"/>
    <mergeCell ref="F12:G12"/>
    <mergeCell ref="I12:K12"/>
    <mergeCell ref="D13:E13"/>
    <mergeCell ref="F13:G13"/>
    <mergeCell ref="I13:K13"/>
    <mergeCell ref="D14:H14"/>
    <mergeCell ref="B9:C9"/>
    <mergeCell ref="E9:F9"/>
    <mergeCell ref="G9:H9"/>
    <mergeCell ref="I9:J9"/>
    <mergeCell ref="B3:K3"/>
    <mergeCell ref="D4:K4"/>
    <mergeCell ref="D5:E5"/>
    <mergeCell ref="F5:G5"/>
    <mergeCell ref="I5:K5"/>
    <mergeCell ref="D6:E6"/>
    <mergeCell ref="F6:G6"/>
    <mergeCell ref="I6:K6"/>
    <mergeCell ref="D7:E7"/>
    <mergeCell ref="F7:G7"/>
    <mergeCell ref="I7:K7"/>
    <mergeCell ref="D8:H8"/>
  </mergeCells>
  <conditionalFormatting sqref="K2">
    <cfRule type="colorScale" priority="2">
      <colorScale>
        <cfvo type="num" val="0"/>
        <cfvo type="percentile" val="1"/>
        <cfvo type="num" val="2"/>
        <color rgb="FFF8696B"/>
        <color rgb="FFFFEB84"/>
        <color rgb="FF63BE7B"/>
      </colorScale>
    </cfRule>
  </conditionalFormatting>
  <conditionalFormatting sqref="L34:L35">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1" orientation="portrait" r:id="rId1"/>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48">
    <pageSetUpPr fitToPage="1"/>
  </sheetPr>
  <dimension ref="A1:AB54"/>
  <sheetViews>
    <sheetView showGridLines="0" showRowColHeaders="0" workbookViewId="0"/>
  </sheetViews>
  <sheetFormatPr defaultRowHeight="15" x14ac:dyDescent="0.25"/>
  <sheetData>
    <row r="1" spans="1:28" x14ac:dyDescent="0.25">
      <c r="B1" t="s">
        <v>855</v>
      </c>
    </row>
    <row r="2" spans="1:28" x14ac:dyDescent="0.25">
      <c r="B2" t="s">
        <v>856</v>
      </c>
      <c r="J2" s="15" t="s">
        <v>21</v>
      </c>
      <c r="K2" s="74">
        <f>IF(K54&gt;0,IF(K54&gt;4,2,1),0)</f>
        <v>0</v>
      </c>
    </row>
    <row r="3" spans="1:28" x14ac:dyDescent="0.25">
      <c r="B3" t="s">
        <v>857</v>
      </c>
    </row>
    <row r="4" spans="1:28" ht="15.75" thickBot="1" x14ac:dyDescent="0.3">
      <c r="A4" s="625" t="s">
        <v>241</v>
      </c>
      <c r="B4" s="625"/>
      <c r="C4" s="625"/>
      <c r="D4" s="625"/>
      <c r="E4" s="625"/>
      <c r="F4" s="625"/>
      <c r="G4" s="625"/>
      <c r="H4" s="625"/>
      <c r="I4" s="625"/>
      <c r="J4" s="625"/>
      <c r="K4" s="625"/>
      <c r="L4" s="625" t="s">
        <v>799</v>
      </c>
      <c r="M4" s="625"/>
      <c r="N4" s="625"/>
      <c r="O4" s="625"/>
      <c r="P4" s="625"/>
      <c r="Q4" s="625"/>
      <c r="R4" s="625"/>
      <c r="S4" s="625"/>
      <c r="T4" s="625"/>
      <c r="U4" s="625"/>
      <c r="V4" s="625"/>
      <c r="W4" s="625"/>
      <c r="X4" s="625"/>
      <c r="Y4" s="625"/>
      <c r="Z4" s="625"/>
      <c r="AA4" s="625"/>
      <c r="AB4" s="625"/>
    </row>
    <row r="5" spans="1:28" ht="30.75" thickBot="1" x14ac:dyDescent="0.3">
      <c r="A5" s="291" t="s">
        <v>800</v>
      </c>
      <c r="B5" s="613" t="s">
        <v>225</v>
      </c>
      <c r="C5" s="613"/>
      <c r="D5" s="613"/>
      <c r="E5" s="613"/>
      <c r="F5" s="613"/>
      <c r="G5" s="613"/>
      <c r="H5" s="613"/>
      <c r="I5" s="613"/>
      <c r="J5" s="292" t="s">
        <v>417</v>
      </c>
      <c r="K5" s="293" t="s">
        <v>755</v>
      </c>
      <c r="L5" s="270">
        <v>1</v>
      </c>
      <c r="M5" s="270">
        <v>2</v>
      </c>
      <c r="N5" s="270">
        <v>3</v>
      </c>
      <c r="O5" s="270">
        <v>4</v>
      </c>
      <c r="P5" s="270">
        <v>5</v>
      </c>
      <c r="Q5" s="270">
        <v>6</v>
      </c>
      <c r="R5" s="270">
        <v>7</v>
      </c>
      <c r="S5" s="270">
        <v>8</v>
      </c>
      <c r="T5" s="270">
        <v>9</v>
      </c>
      <c r="U5" s="270">
        <v>10</v>
      </c>
      <c r="V5" s="270">
        <v>11</v>
      </c>
      <c r="W5" s="270">
        <v>12</v>
      </c>
      <c r="X5" s="270">
        <v>13</v>
      </c>
      <c r="Y5" s="270">
        <v>14</v>
      </c>
      <c r="Z5" s="270">
        <v>15</v>
      </c>
      <c r="AA5" s="270">
        <v>16</v>
      </c>
      <c r="AB5" s="270">
        <v>17</v>
      </c>
    </row>
    <row r="6" spans="1:28" ht="15.75" thickBot="1" x14ac:dyDescent="0.3">
      <c r="A6" s="270">
        <v>1</v>
      </c>
      <c r="B6" s="370"/>
      <c r="C6" s="371"/>
      <c r="D6" s="371"/>
      <c r="E6" s="371"/>
      <c r="F6" s="371"/>
      <c r="G6" s="371"/>
      <c r="H6" s="371"/>
      <c r="I6" s="372"/>
      <c r="J6" s="270"/>
      <c r="K6" s="270"/>
      <c r="L6" s="270"/>
      <c r="M6" s="270"/>
      <c r="N6" s="270"/>
      <c r="O6" s="270"/>
      <c r="P6" s="270"/>
      <c r="Q6" s="270"/>
      <c r="R6" s="270"/>
      <c r="S6" s="270"/>
      <c r="T6" s="270"/>
      <c r="U6" s="270"/>
      <c r="V6" s="270"/>
      <c r="W6" s="270"/>
      <c r="X6" s="270"/>
      <c r="Y6" s="270"/>
      <c r="Z6" s="270"/>
      <c r="AA6" s="270"/>
      <c r="AB6" s="270"/>
    </row>
    <row r="7" spans="1:28" ht="15.75" thickBot="1" x14ac:dyDescent="0.3">
      <c r="A7" s="270">
        <v>2</v>
      </c>
      <c r="B7" s="370"/>
      <c r="C7" s="371"/>
      <c r="D7" s="371"/>
      <c r="E7" s="371"/>
      <c r="F7" s="371"/>
      <c r="G7" s="371"/>
      <c r="H7" s="371"/>
      <c r="I7" s="372"/>
      <c r="J7" s="270"/>
      <c r="K7" s="270"/>
      <c r="L7" s="270"/>
      <c r="M7" s="270"/>
      <c r="N7" s="270"/>
      <c r="O7" s="270"/>
      <c r="P7" s="270"/>
      <c r="Q7" s="270"/>
      <c r="R7" s="270"/>
      <c r="S7" s="270"/>
      <c r="T7" s="270"/>
      <c r="U7" s="270"/>
      <c r="V7" s="270"/>
      <c r="W7" s="270"/>
      <c r="X7" s="270"/>
      <c r="Y7" s="270"/>
      <c r="Z7" s="270"/>
      <c r="AA7" s="270"/>
      <c r="AB7" s="270"/>
    </row>
    <row r="8" spans="1:28" ht="15.75" thickBot="1" x14ac:dyDescent="0.3">
      <c r="A8" s="270">
        <v>3</v>
      </c>
      <c r="B8" s="370"/>
      <c r="C8" s="371"/>
      <c r="D8" s="371"/>
      <c r="E8" s="371"/>
      <c r="F8" s="371"/>
      <c r="G8" s="371"/>
      <c r="H8" s="371"/>
      <c r="I8" s="372"/>
      <c r="J8" s="270"/>
      <c r="K8" s="270"/>
      <c r="L8" s="270"/>
      <c r="M8" s="270"/>
      <c r="N8" s="270"/>
      <c r="O8" s="270"/>
      <c r="P8" s="270"/>
      <c r="Q8" s="270"/>
      <c r="R8" s="270"/>
      <c r="S8" s="270"/>
      <c r="T8" s="270"/>
      <c r="U8" s="270"/>
      <c r="V8" s="270"/>
      <c r="W8" s="270"/>
      <c r="X8" s="270"/>
      <c r="Y8" s="270"/>
      <c r="Z8" s="270"/>
      <c r="AA8" s="270"/>
      <c r="AB8" s="270"/>
    </row>
    <row r="9" spans="1:28" ht="15.75" thickBot="1" x14ac:dyDescent="0.3">
      <c r="A9" s="270">
        <v>4</v>
      </c>
      <c r="B9" s="370"/>
      <c r="C9" s="371"/>
      <c r="D9" s="371"/>
      <c r="E9" s="371"/>
      <c r="F9" s="371"/>
      <c r="G9" s="371"/>
      <c r="H9" s="371"/>
      <c r="I9" s="372"/>
      <c r="J9" s="270"/>
      <c r="K9" s="270"/>
      <c r="L9" s="270"/>
      <c r="M9" s="270"/>
      <c r="N9" s="270"/>
      <c r="O9" s="270"/>
      <c r="P9" s="270"/>
      <c r="Q9" s="270"/>
      <c r="R9" s="270"/>
      <c r="S9" s="270"/>
      <c r="T9" s="270"/>
      <c r="U9" s="270"/>
      <c r="V9" s="270"/>
      <c r="W9" s="270"/>
      <c r="X9" s="270"/>
      <c r="Y9" s="270"/>
      <c r="Z9" s="270"/>
      <c r="AA9" s="270"/>
      <c r="AB9" s="270"/>
    </row>
    <row r="10" spans="1:28" ht="15.75" thickBot="1" x14ac:dyDescent="0.3">
      <c r="A10" s="270">
        <v>5</v>
      </c>
      <c r="B10" s="370"/>
      <c r="C10" s="371"/>
      <c r="D10" s="371"/>
      <c r="E10" s="371"/>
      <c r="F10" s="371"/>
      <c r="G10" s="371"/>
      <c r="H10" s="371"/>
      <c r="I10" s="372"/>
      <c r="J10" s="270"/>
      <c r="K10" s="270"/>
      <c r="L10" s="270"/>
      <c r="M10" s="270"/>
      <c r="N10" s="270"/>
      <c r="O10" s="270"/>
      <c r="P10" s="270"/>
      <c r="Q10" s="270"/>
      <c r="R10" s="270"/>
      <c r="S10" s="270"/>
      <c r="T10" s="270"/>
      <c r="U10" s="270"/>
      <c r="V10" s="270"/>
      <c r="W10" s="270"/>
      <c r="X10" s="270"/>
      <c r="Y10" s="270"/>
      <c r="Z10" s="270"/>
      <c r="AA10" s="270"/>
      <c r="AB10" s="270"/>
    </row>
    <row r="11" spans="1:28" ht="15.75" thickBot="1" x14ac:dyDescent="0.3">
      <c r="A11" s="270">
        <v>6</v>
      </c>
      <c r="B11" s="370"/>
      <c r="C11" s="371"/>
      <c r="D11" s="371"/>
      <c r="E11" s="371"/>
      <c r="F11" s="371"/>
      <c r="G11" s="371"/>
      <c r="H11" s="371"/>
      <c r="I11" s="372"/>
      <c r="J11" s="270"/>
      <c r="K11" s="270"/>
      <c r="L11" s="270"/>
      <c r="M11" s="270"/>
      <c r="N11" s="270"/>
      <c r="O11" s="270"/>
      <c r="P11" s="270"/>
      <c r="Q11" s="270"/>
      <c r="R11" s="270"/>
      <c r="S11" s="270"/>
      <c r="T11" s="270"/>
      <c r="U11" s="270"/>
      <c r="V11" s="270"/>
      <c r="W11" s="270"/>
      <c r="X11" s="270"/>
      <c r="Y11" s="270"/>
      <c r="Z11" s="270"/>
      <c r="AA11" s="270"/>
      <c r="AB11" s="270"/>
    </row>
    <row r="12" spans="1:28" ht="15.75" thickBot="1" x14ac:dyDescent="0.3">
      <c r="A12" s="270">
        <v>7</v>
      </c>
      <c r="B12" s="370"/>
      <c r="C12" s="371"/>
      <c r="D12" s="371"/>
      <c r="E12" s="371"/>
      <c r="F12" s="371"/>
      <c r="G12" s="371"/>
      <c r="H12" s="371"/>
      <c r="I12" s="372"/>
      <c r="J12" s="270"/>
      <c r="K12" s="270"/>
      <c r="L12" s="270"/>
      <c r="M12" s="270"/>
      <c r="N12" s="270"/>
      <c r="O12" s="270"/>
      <c r="P12" s="270"/>
      <c r="Q12" s="270"/>
      <c r="R12" s="270"/>
      <c r="S12" s="270"/>
      <c r="T12" s="270"/>
      <c r="U12" s="270"/>
      <c r="V12" s="270"/>
      <c r="W12" s="270"/>
      <c r="X12" s="270"/>
      <c r="Y12" s="270"/>
      <c r="Z12" s="270"/>
      <c r="AA12" s="270"/>
      <c r="AB12" s="270"/>
    </row>
    <row r="13" spans="1:28" ht="15.75" thickBot="1" x14ac:dyDescent="0.3">
      <c r="A13" s="270">
        <v>8</v>
      </c>
      <c r="B13" s="370"/>
      <c r="C13" s="371"/>
      <c r="D13" s="371"/>
      <c r="E13" s="371"/>
      <c r="F13" s="371"/>
      <c r="G13" s="371"/>
      <c r="H13" s="371"/>
      <c r="I13" s="372"/>
      <c r="J13" s="270"/>
      <c r="K13" s="270"/>
      <c r="L13" s="270"/>
      <c r="M13" s="270"/>
      <c r="N13" s="270"/>
      <c r="O13" s="270"/>
      <c r="P13" s="270"/>
      <c r="Q13" s="270"/>
      <c r="R13" s="270"/>
      <c r="S13" s="270"/>
      <c r="T13" s="270"/>
      <c r="U13" s="270"/>
      <c r="V13" s="270"/>
      <c r="W13" s="270"/>
      <c r="X13" s="270"/>
      <c r="Y13" s="270"/>
      <c r="Z13" s="270"/>
      <c r="AA13" s="270"/>
      <c r="AB13" s="270"/>
    </row>
    <row r="14" spans="1:28" ht="15.75" thickBot="1" x14ac:dyDescent="0.3">
      <c r="A14" s="270">
        <v>9</v>
      </c>
      <c r="B14" s="370"/>
      <c r="C14" s="371"/>
      <c r="D14" s="371"/>
      <c r="E14" s="371"/>
      <c r="F14" s="371"/>
      <c r="G14" s="371"/>
      <c r="H14" s="371"/>
      <c r="I14" s="372"/>
      <c r="J14" s="270"/>
      <c r="K14" s="270"/>
      <c r="L14" s="270"/>
      <c r="M14" s="270"/>
      <c r="N14" s="270"/>
      <c r="O14" s="270"/>
      <c r="P14" s="270"/>
      <c r="Q14" s="270"/>
      <c r="R14" s="270"/>
      <c r="S14" s="270"/>
      <c r="T14" s="270"/>
      <c r="U14" s="270"/>
      <c r="V14" s="270"/>
      <c r="W14" s="270"/>
      <c r="X14" s="270"/>
      <c r="Y14" s="270"/>
      <c r="Z14" s="270"/>
      <c r="AA14" s="270"/>
      <c r="AB14" s="270"/>
    </row>
    <row r="15" spans="1:28" ht="15.75" thickBot="1" x14ac:dyDescent="0.3">
      <c r="A15" s="270">
        <v>10</v>
      </c>
      <c r="B15" s="370"/>
      <c r="C15" s="371"/>
      <c r="D15" s="371"/>
      <c r="E15" s="371"/>
      <c r="F15" s="371"/>
      <c r="G15" s="371"/>
      <c r="H15" s="371"/>
      <c r="I15" s="372"/>
      <c r="J15" s="270"/>
      <c r="K15" s="270"/>
      <c r="L15" s="270"/>
      <c r="M15" s="270"/>
      <c r="N15" s="270"/>
      <c r="O15" s="270"/>
      <c r="P15" s="270"/>
      <c r="Q15" s="270"/>
      <c r="R15" s="270"/>
      <c r="S15" s="270"/>
      <c r="T15" s="270"/>
      <c r="U15" s="270"/>
      <c r="V15" s="270"/>
      <c r="W15" s="270"/>
      <c r="X15" s="270"/>
      <c r="Y15" s="270"/>
      <c r="Z15" s="270"/>
      <c r="AA15" s="270"/>
      <c r="AB15" s="270"/>
    </row>
    <row r="16" spans="1:28" ht="15.75" thickBot="1" x14ac:dyDescent="0.3">
      <c r="A16" s="270">
        <v>11</v>
      </c>
      <c r="B16" s="370"/>
      <c r="C16" s="371"/>
      <c r="D16" s="371"/>
      <c r="E16" s="371"/>
      <c r="F16" s="371"/>
      <c r="G16" s="371"/>
      <c r="H16" s="371"/>
      <c r="I16" s="372"/>
      <c r="J16" s="270"/>
      <c r="K16" s="270"/>
      <c r="L16" s="270"/>
      <c r="M16" s="270"/>
      <c r="N16" s="270"/>
      <c r="O16" s="270"/>
      <c r="P16" s="270"/>
      <c r="Q16" s="270"/>
      <c r="R16" s="270"/>
      <c r="S16" s="270"/>
      <c r="T16" s="270"/>
      <c r="U16" s="270"/>
      <c r="V16" s="270"/>
      <c r="W16" s="270"/>
      <c r="X16" s="270"/>
      <c r="Y16" s="270"/>
      <c r="Z16" s="270"/>
      <c r="AA16" s="270"/>
      <c r="AB16" s="270"/>
    </row>
    <row r="17" spans="1:28" ht="15.75" thickBot="1" x14ac:dyDescent="0.3">
      <c r="A17" s="270">
        <v>12</v>
      </c>
      <c r="B17" s="370"/>
      <c r="C17" s="371"/>
      <c r="D17" s="371"/>
      <c r="E17" s="371"/>
      <c r="F17" s="371"/>
      <c r="G17" s="371"/>
      <c r="H17" s="371"/>
      <c r="I17" s="372"/>
      <c r="J17" s="270"/>
      <c r="K17" s="270"/>
      <c r="L17" s="270"/>
      <c r="M17" s="270"/>
      <c r="N17" s="270"/>
      <c r="O17" s="270"/>
      <c r="P17" s="270"/>
      <c r="Q17" s="270"/>
      <c r="R17" s="270"/>
      <c r="S17" s="270"/>
      <c r="T17" s="270"/>
      <c r="U17" s="270"/>
      <c r="V17" s="270"/>
      <c r="W17" s="270"/>
      <c r="X17" s="270"/>
      <c r="Y17" s="270"/>
      <c r="Z17" s="270"/>
      <c r="AA17" s="270"/>
      <c r="AB17" s="270"/>
    </row>
    <row r="18" spans="1:28" ht="15.75" thickBot="1" x14ac:dyDescent="0.3">
      <c r="A18" s="270">
        <v>13</v>
      </c>
      <c r="B18" s="370"/>
      <c r="C18" s="371"/>
      <c r="D18" s="371"/>
      <c r="E18" s="371"/>
      <c r="F18" s="371"/>
      <c r="G18" s="371"/>
      <c r="H18" s="371"/>
      <c r="I18" s="372"/>
      <c r="J18" s="270"/>
      <c r="K18" s="270"/>
      <c r="L18" s="270"/>
      <c r="M18" s="270"/>
      <c r="N18" s="270"/>
      <c r="O18" s="270"/>
      <c r="P18" s="270"/>
      <c r="Q18" s="270"/>
      <c r="R18" s="270"/>
      <c r="S18" s="270"/>
      <c r="T18" s="270"/>
      <c r="U18" s="270"/>
      <c r="V18" s="270"/>
      <c r="W18" s="270"/>
      <c r="X18" s="270"/>
      <c r="Y18" s="270"/>
      <c r="Z18" s="270"/>
      <c r="AA18" s="270"/>
      <c r="AB18" s="270"/>
    </row>
    <row r="20" spans="1:28" ht="15.75" thickBot="1" x14ac:dyDescent="0.3"/>
    <row r="21" spans="1:28" x14ac:dyDescent="0.25">
      <c r="B21" s="614" t="s">
        <v>417</v>
      </c>
      <c r="C21" s="615"/>
      <c r="D21" s="616"/>
      <c r="F21" s="614" t="s">
        <v>418</v>
      </c>
      <c r="G21" s="616"/>
      <c r="H21" s="619" t="s">
        <v>428</v>
      </c>
      <c r="I21" s="620"/>
    </row>
    <row r="22" spans="1:28" x14ac:dyDescent="0.25">
      <c r="B22" s="623" t="s">
        <v>429</v>
      </c>
      <c r="C22" s="624"/>
      <c r="D22" s="286" t="s">
        <v>430</v>
      </c>
      <c r="F22" s="617"/>
      <c r="G22" s="618"/>
      <c r="H22" s="621"/>
      <c r="I22" s="622"/>
    </row>
    <row r="23" spans="1:28" x14ac:dyDescent="0.25">
      <c r="B23" s="605" t="s">
        <v>756</v>
      </c>
      <c r="C23" s="606"/>
      <c r="D23" s="113" t="s">
        <v>425</v>
      </c>
      <c r="F23" s="287" t="s">
        <v>255</v>
      </c>
      <c r="G23" s="288" t="s">
        <v>431</v>
      </c>
      <c r="H23" s="607"/>
      <c r="I23" s="608"/>
    </row>
    <row r="24" spans="1:28" x14ac:dyDescent="0.25">
      <c r="B24" s="605" t="s">
        <v>762</v>
      </c>
      <c r="C24" s="606"/>
      <c r="D24" s="114" t="s">
        <v>757</v>
      </c>
      <c r="F24" s="287" t="s">
        <v>432</v>
      </c>
      <c r="G24" s="288" t="s">
        <v>433</v>
      </c>
      <c r="H24" s="607"/>
      <c r="I24" s="608"/>
    </row>
    <row r="25" spans="1:28" x14ac:dyDescent="0.25">
      <c r="B25" s="605" t="s">
        <v>758</v>
      </c>
      <c r="C25" s="606"/>
      <c r="D25" s="115" t="s">
        <v>759</v>
      </c>
      <c r="F25" s="287" t="s">
        <v>434</v>
      </c>
      <c r="G25" s="288" t="s">
        <v>435</v>
      </c>
      <c r="H25" s="607"/>
      <c r="I25" s="608"/>
    </row>
    <row r="26" spans="1:28" ht="15.75" thickBot="1" x14ac:dyDescent="0.3">
      <c r="B26" s="611" t="s">
        <v>760</v>
      </c>
      <c r="C26" s="612"/>
      <c r="D26" s="116" t="s">
        <v>761</v>
      </c>
      <c r="F26" s="289" t="s">
        <v>436</v>
      </c>
      <c r="G26" s="290" t="s">
        <v>437</v>
      </c>
      <c r="H26" s="609"/>
      <c r="I26" s="610"/>
    </row>
    <row r="41" spans="11:11" x14ac:dyDescent="0.25">
      <c r="K41">
        <f>ISTEXT(B6)*1</f>
        <v>0</v>
      </c>
    </row>
    <row r="42" spans="11:11" x14ac:dyDescent="0.25">
      <c r="K42">
        <f t="shared" ref="K42:K53" si="0">ISTEXT(B7)*1</f>
        <v>0</v>
      </c>
    </row>
    <row r="43" spans="11:11" x14ac:dyDescent="0.25">
      <c r="K43">
        <f t="shared" si="0"/>
        <v>0</v>
      </c>
    </row>
    <row r="44" spans="11:11" x14ac:dyDescent="0.25">
      <c r="K44">
        <f t="shared" si="0"/>
        <v>0</v>
      </c>
    </row>
    <row r="45" spans="11:11" x14ac:dyDescent="0.25">
      <c r="K45">
        <f t="shared" si="0"/>
        <v>0</v>
      </c>
    </row>
    <row r="46" spans="11:11" x14ac:dyDescent="0.25">
      <c r="K46">
        <f t="shared" si="0"/>
        <v>0</v>
      </c>
    </row>
    <row r="47" spans="11:11" x14ac:dyDescent="0.25">
      <c r="K47">
        <f t="shared" si="0"/>
        <v>0</v>
      </c>
    </row>
    <row r="48" spans="11:11" x14ac:dyDescent="0.25">
      <c r="K48">
        <f t="shared" si="0"/>
        <v>0</v>
      </c>
    </row>
    <row r="49" spans="11:11" x14ac:dyDescent="0.25">
      <c r="K49">
        <f t="shared" si="0"/>
        <v>0</v>
      </c>
    </row>
    <row r="50" spans="11:11" x14ac:dyDescent="0.25">
      <c r="K50">
        <f t="shared" si="0"/>
        <v>0</v>
      </c>
    </row>
    <row r="51" spans="11:11" x14ac:dyDescent="0.25">
      <c r="K51">
        <f t="shared" si="0"/>
        <v>0</v>
      </c>
    </row>
    <row r="52" spans="11:11" x14ac:dyDescent="0.25">
      <c r="K52">
        <f t="shared" si="0"/>
        <v>0</v>
      </c>
    </row>
    <row r="53" spans="11:11" x14ac:dyDescent="0.25">
      <c r="K53">
        <f t="shared" si="0"/>
        <v>0</v>
      </c>
    </row>
    <row r="54" spans="11:11" x14ac:dyDescent="0.25">
      <c r="K54">
        <f>SUM(K41:K53)</f>
        <v>0</v>
      </c>
    </row>
  </sheetData>
  <mergeCells count="25">
    <mergeCell ref="A4:K4"/>
    <mergeCell ref="L4:AB4"/>
    <mergeCell ref="B6:I6"/>
    <mergeCell ref="B7:I7"/>
    <mergeCell ref="B8:I8"/>
    <mergeCell ref="B9:I9"/>
    <mergeCell ref="B5:I5"/>
    <mergeCell ref="B21:D21"/>
    <mergeCell ref="F21:G22"/>
    <mergeCell ref="H21:I22"/>
    <mergeCell ref="B22:C22"/>
    <mergeCell ref="B16:I16"/>
    <mergeCell ref="B17:I17"/>
    <mergeCell ref="B18:I18"/>
    <mergeCell ref="B10:I10"/>
    <mergeCell ref="B11:I11"/>
    <mergeCell ref="B12:I12"/>
    <mergeCell ref="B13:I13"/>
    <mergeCell ref="B14:I14"/>
    <mergeCell ref="B15:I15"/>
    <mergeCell ref="B23:C23"/>
    <mergeCell ref="H23:I26"/>
    <mergeCell ref="B24:C24"/>
    <mergeCell ref="B25:C25"/>
    <mergeCell ref="B26:C26"/>
  </mergeCells>
  <conditionalFormatting sqref="K2">
    <cfRule type="colorScale" priority="1">
      <colorScale>
        <cfvo type="num" val="0"/>
        <cfvo type="percentile" val="1"/>
        <cfvo type="num" val="2"/>
        <color rgb="FFF8696B"/>
        <color rgb="FFFFEB84"/>
        <color rgb="FF63BE7B"/>
      </colorScale>
    </cfRule>
  </conditionalFormatting>
  <pageMargins left="0.70866141732283472" right="0.70866141732283472" top="0.74803149606299213" bottom="0.74803149606299213" header="0.31496062992125984" footer="0.31496062992125984"/>
  <pageSetup paperSize="9" scale="51" orientation="landscape" r:id="rId1"/>
  <drawing r:id="rId2"/>
  <legacyDrawing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50">
    <pageSetUpPr fitToPage="1"/>
  </sheetPr>
  <dimension ref="B2:Z34"/>
  <sheetViews>
    <sheetView showGridLines="0" showRowColHeaders="0" zoomScaleNormal="100" workbookViewId="0"/>
  </sheetViews>
  <sheetFormatPr defaultRowHeight="15" x14ac:dyDescent="0.25"/>
  <cols>
    <col min="2" max="2" width="21.85546875" customWidth="1"/>
    <col min="3" max="20" width="4.85546875" customWidth="1"/>
    <col min="22" max="27" width="0" hidden="1" customWidth="1"/>
  </cols>
  <sheetData>
    <row r="2" spans="2:26" ht="15.75" thickBot="1" x14ac:dyDescent="0.3">
      <c r="O2" s="635" t="s">
        <v>21</v>
      </c>
      <c r="P2" s="635"/>
      <c r="Q2" s="635"/>
      <c r="R2" s="74">
        <f>IF(Z34&gt;0,IF(Z34&gt;10,2,1),0)</f>
        <v>0</v>
      </c>
      <c r="S2" s="74"/>
      <c r="T2" s="74"/>
    </row>
    <row r="3" spans="2:26" ht="21" customHeight="1" thickBot="1" x14ac:dyDescent="0.3">
      <c r="B3" s="642" t="s">
        <v>858</v>
      </c>
      <c r="C3" s="643"/>
      <c r="D3" s="643"/>
      <c r="E3" s="643"/>
      <c r="F3" s="643"/>
      <c r="G3" s="643"/>
      <c r="H3" s="643"/>
      <c r="I3" s="643"/>
      <c r="J3" s="643"/>
      <c r="K3" s="643"/>
      <c r="L3" s="643"/>
      <c r="M3" s="643"/>
      <c r="N3" s="643"/>
      <c r="O3" s="643"/>
      <c r="P3" s="643"/>
      <c r="Q3" s="643"/>
      <c r="R3" s="643"/>
      <c r="S3" s="643"/>
      <c r="T3" s="644"/>
    </row>
    <row r="4" spans="2:26" ht="19.5" customHeight="1" thickBot="1" x14ac:dyDescent="0.3">
      <c r="B4" s="636" t="s">
        <v>243</v>
      </c>
      <c r="C4" s="637"/>
      <c r="D4" s="637"/>
      <c r="E4" s="637"/>
      <c r="F4" s="637"/>
      <c r="G4" s="637"/>
      <c r="H4" s="637"/>
      <c r="I4" s="637"/>
      <c r="J4" s="637"/>
      <c r="K4" s="637"/>
      <c r="L4" s="637"/>
      <c r="M4" s="637"/>
      <c r="N4" s="637"/>
      <c r="O4" s="637"/>
      <c r="P4" s="637"/>
      <c r="Q4" s="637"/>
      <c r="R4" s="637"/>
      <c r="S4" s="637"/>
      <c r="T4" s="638"/>
    </row>
    <row r="5" spans="2:26" ht="53.25" customHeight="1" thickBot="1" x14ac:dyDescent="0.3">
      <c r="B5" s="626"/>
      <c r="C5" s="627"/>
      <c r="D5" s="627"/>
      <c r="E5" s="627"/>
      <c r="F5" s="627"/>
      <c r="G5" s="627"/>
      <c r="H5" s="627"/>
      <c r="I5" s="627"/>
      <c r="J5" s="627"/>
      <c r="K5" s="627"/>
      <c r="L5" s="627"/>
      <c r="M5" s="627"/>
      <c r="N5" s="627"/>
      <c r="O5" s="627"/>
      <c r="P5" s="627"/>
      <c r="Q5" s="627"/>
      <c r="R5" s="627"/>
      <c r="S5" s="627"/>
      <c r="T5" s="628"/>
      <c r="Z5">
        <f>ISTEXT(B5)*1</f>
        <v>0</v>
      </c>
    </row>
    <row r="6" spans="2:26" x14ac:dyDescent="0.25">
      <c r="B6" s="645" t="s">
        <v>244</v>
      </c>
      <c r="C6" s="646"/>
      <c r="D6" s="646"/>
      <c r="E6" s="646"/>
      <c r="F6" s="646"/>
      <c r="G6" s="646"/>
      <c r="H6" s="646"/>
      <c r="I6" s="646"/>
      <c r="J6" s="646"/>
      <c r="K6" s="646"/>
      <c r="L6" s="646"/>
      <c r="M6" s="646"/>
      <c r="N6" s="646"/>
      <c r="O6" s="646"/>
      <c r="P6" s="646"/>
      <c r="Q6" s="646"/>
      <c r="R6" s="646"/>
      <c r="S6" s="646"/>
      <c r="T6" s="647"/>
    </row>
    <row r="7" spans="2:26" ht="15.75" thickBot="1" x14ac:dyDescent="0.3">
      <c r="B7" s="648"/>
      <c r="C7" s="649"/>
      <c r="D7" s="649"/>
      <c r="E7" s="649"/>
      <c r="F7" s="649"/>
      <c r="G7" s="649"/>
      <c r="H7" s="649"/>
      <c r="I7" s="649"/>
      <c r="J7" s="649"/>
      <c r="K7" s="649"/>
      <c r="L7" s="649"/>
      <c r="M7" s="649"/>
      <c r="N7" s="649"/>
      <c r="O7" s="649"/>
      <c r="P7" s="649"/>
      <c r="Q7" s="649"/>
      <c r="R7" s="649"/>
      <c r="S7" s="649"/>
      <c r="T7" s="650"/>
    </row>
    <row r="8" spans="2:26" ht="53.25" customHeight="1" thickBot="1" x14ac:dyDescent="0.3">
      <c r="B8" s="626"/>
      <c r="C8" s="627"/>
      <c r="D8" s="627"/>
      <c r="E8" s="627"/>
      <c r="F8" s="627"/>
      <c r="G8" s="627"/>
      <c r="H8" s="627"/>
      <c r="I8" s="627"/>
      <c r="J8" s="627"/>
      <c r="K8" s="627"/>
      <c r="L8" s="627"/>
      <c r="M8" s="627"/>
      <c r="N8" s="627"/>
      <c r="O8" s="627"/>
      <c r="P8" s="627"/>
      <c r="Q8" s="627"/>
      <c r="R8" s="627"/>
      <c r="S8" s="627"/>
      <c r="T8" s="628"/>
      <c r="Z8">
        <f>ISTEXT(B8)*1</f>
        <v>0</v>
      </c>
    </row>
    <row r="9" spans="2:26" ht="21.75" thickBot="1" x14ac:dyDescent="0.3">
      <c r="B9" s="353" t="s">
        <v>245</v>
      </c>
      <c r="C9" s="354"/>
      <c r="D9" s="354"/>
      <c r="E9" s="354"/>
      <c r="F9" s="354"/>
      <c r="G9" s="354"/>
      <c r="H9" s="354"/>
      <c r="I9" s="354"/>
      <c r="J9" s="354"/>
      <c r="K9" s="354"/>
      <c r="L9" s="354"/>
      <c r="M9" s="354"/>
      <c r="N9" s="354"/>
      <c r="O9" s="354"/>
      <c r="P9" s="354"/>
      <c r="Q9" s="354"/>
      <c r="R9" s="354"/>
      <c r="S9" s="354"/>
      <c r="T9" s="355"/>
    </row>
    <row r="10" spans="2:26" ht="19.5" thickBot="1" x14ac:dyDescent="0.3">
      <c r="B10" s="636" t="s">
        <v>246</v>
      </c>
      <c r="C10" s="637"/>
      <c r="D10" s="637"/>
      <c r="E10" s="637"/>
      <c r="F10" s="637"/>
      <c r="G10" s="637"/>
      <c r="H10" s="637"/>
      <c r="I10" s="637"/>
      <c r="J10" s="637"/>
      <c r="K10" s="637"/>
      <c r="L10" s="637"/>
      <c r="M10" s="637"/>
      <c r="N10" s="637"/>
      <c r="O10" s="637"/>
      <c r="P10" s="637"/>
      <c r="Q10" s="637"/>
      <c r="R10" s="637"/>
      <c r="S10" s="637"/>
      <c r="T10" s="638"/>
    </row>
    <row r="11" spans="2:26" ht="52.5" customHeight="1" thickBot="1" x14ac:dyDescent="0.3">
      <c r="B11" s="626"/>
      <c r="C11" s="627"/>
      <c r="D11" s="627"/>
      <c r="E11" s="627"/>
      <c r="F11" s="627"/>
      <c r="G11" s="627"/>
      <c r="H11" s="627"/>
      <c r="I11" s="627"/>
      <c r="J11" s="627"/>
      <c r="K11" s="627"/>
      <c r="L11" s="627"/>
      <c r="M11" s="627"/>
      <c r="N11" s="627"/>
      <c r="O11" s="627"/>
      <c r="P11" s="627"/>
      <c r="Q11" s="627"/>
      <c r="R11" s="627"/>
      <c r="S11" s="627"/>
      <c r="T11" s="628"/>
      <c r="Z11">
        <f>ISTEXT(B11)*1</f>
        <v>0</v>
      </c>
    </row>
    <row r="12" spans="2:26" ht="19.5" thickBot="1" x14ac:dyDescent="0.3">
      <c r="B12" s="636" t="s">
        <v>247</v>
      </c>
      <c r="C12" s="637"/>
      <c r="D12" s="637"/>
      <c r="E12" s="637"/>
      <c r="F12" s="637"/>
      <c r="G12" s="637"/>
      <c r="H12" s="637"/>
      <c r="I12" s="637"/>
      <c r="J12" s="637"/>
      <c r="K12" s="637"/>
      <c r="L12" s="637"/>
      <c r="M12" s="637"/>
      <c r="N12" s="637"/>
      <c r="O12" s="637"/>
      <c r="P12" s="637"/>
      <c r="Q12" s="637"/>
      <c r="R12" s="637"/>
      <c r="S12" s="637"/>
      <c r="T12" s="638"/>
    </row>
    <row r="13" spans="2:26" ht="52.5" customHeight="1" thickBot="1" x14ac:dyDescent="0.3">
      <c r="B13" s="626"/>
      <c r="C13" s="627"/>
      <c r="D13" s="627"/>
      <c r="E13" s="627"/>
      <c r="F13" s="627"/>
      <c r="G13" s="627"/>
      <c r="H13" s="627"/>
      <c r="I13" s="627"/>
      <c r="J13" s="627"/>
      <c r="K13" s="627"/>
      <c r="L13" s="627"/>
      <c r="M13" s="627"/>
      <c r="N13" s="627"/>
      <c r="O13" s="627"/>
      <c r="P13" s="627"/>
      <c r="Q13" s="627"/>
      <c r="R13" s="627"/>
      <c r="S13" s="627"/>
      <c r="T13" s="628"/>
      <c r="Z13">
        <f>ISTEXT(B13)*1</f>
        <v>0</v>
      </c>
    </row>
    <row r="14" spans="2:26" ht="19.5" thickBot="1" x14ac:dyDescent="0.3">
      <c r="B14" s="636" t="s">
        <v>801</v>
      </c>
      <c r="C14" s="637"/>
      <c r="D14" s="637"/>
      <c r="E14" s="637"/>
      <c r="F14" s="637"/>
      <c r="G14" s="637"/>
      <c r="H14" s="637"/>
      <c r="I14" s="637"/>
      <c r="J14" s="637"/>
      <c r="K14" s="637"/>
      <c r="L14" s="637"/>
      <c r="M14" s="637"/>
      <c r="N14" s="637"/>
      <c r="O14" s="637"/>
      <c r="P14" s="637"/>
      <c r="Q14" s="637"/>
      <c r="R14" s="637"/>
      <c r="S14" s="637"/>
      <c r="T14" s="638"/>
    </row>
    <row r="15" spans="2:26" ht="49.5" customHeight="1" thickBot="1" x14ac:dyDescent="0.3">
      <c r="B15" s="626"/>
      <c r="C15" s="627"/>
      <c r="D15" s="627"/>
      <c r="E15" s="627"/>
      <c r="F15" s="627"/>
      <c r="G15" s="627"/>
      <c r="H15" s="627"/>
      <c r="I15" s="627"/>
      <c r="J15" s="627"/>
      <c r="K15" s="627"/>
      <c r="L15" s="627"/>
      <c r="M15" s="627"/>
      <c r="N15" s="627"/>
      <c r="O15" s="627"/>
      <c r="P15" s="627"/>
      <c r="Q15" s="627"/>
      <c r="R15" s="627"/>
      <c r="S15" s="627"/>
      <c r="T15" s="628"/>
      <c r="Z15">
        <f>ISTEXT(B15)*1</f>
        <v>0</v>
      </c>
    </row>
    <row r="16" spans="2:26" ht="21.75" thickBot="1" x14ac:dyDescent="0.3">
      <c r="B16" s="353" t="s">
        <v>248</v>
      </c>
      <c r="C16" s="354"/>
      <c r="D16" s="354"/>
      <c r="E16" s="354"/>
      <c r="F16" s="354"/>
      <c r="G16" s="354"/>
      <c r="H16" s="354"/>
      <c r="I16" s="354"/>
      <c r="J16" s="354"/>
      <c r="K16" s="354"/>
      <c r="L16" s="354"/>
      <c r="M16" s="354"/>
      <c r="N16" s="354"/>
      <c r="O16" s="354"/>
      <c r="P16" s="354"/>
      <c r="Q16" s="354"/>
      <c r="R16" s="354"/>
      <c r="S16" s="354"/>
      <c r="T16" s="355"/>
    </row>
    <row r="17" spans="2:26" ht="19.5" thickBot="1" x14ac:dyDescent="0.3">
      <c r="B17" s="636" t="s">
        <v>859</v>
      </c>
      <c r="C17" s="637"/>
      <c r="D17" s="637"/>
      <c r="E17" s="637"/>
      <c r="F17" s="637"/>
      <c r="G17" s="637"/>
      <c r="H17" s="637"/>
      <c r="I17" s="637"/>
      <c r="J17" s="637"/>
      <c r="K17" s="637"/>
      <c r="L17" s="637"/>
      <c r="M17" s="637"/>
      <c r="N17" s="637"/>
      <c r="O17" s="637"/>
      <c r="P17" s="637"/>
      <c r="Q17" s="637"/>
      <c r="R17" s="637"/>
      <c r="S17" s="637"/>
      <c r="T17" s="638"/>
    </row>
    <row r="18" spans="2:26" ht="57.75" customHeight="1" thickBot="1" x14ac:dyDescent="0.3">
      <c r="B18" s="626"/>
      <c r="C18" s="627"/>
      <c r="D18" s="627"/>
      <c r="E18" s="627"/>
      <c r="F18" s="627"/>
      <c r="G18" s="627"/>
      <c r="H18" s="627"/>
      <c r="I18" s="627"/>
      <c r="J18" s="627"/>
      <c r="K18" s="627"/>
      <c r="L18" s="627"/>
      <c r="M18" s="627"/>
      <c r="N18" s="627"/>
      <c r="O18" s="627"/>
      <c r="P18" s="627"/>
      <c r="Q18" s="627"/>
      <c r="R18" s="627"/>
      <c r="S18" s="627"/>
      <c r="T18" s="628"/>
      <c r="Z18">
        <f>ISTEXT(B18)*1</f>
        <v>0</v>
      </c>
    </row>
    <row r="19" spans="2:26" ht="19.5" thickBot="1" x14ac:dyDescent="0.3">
      <c r="B19" s="636" t="s">
        <v>249</v>
      </c>
      <c r="C19" s="637"/>
      <c r="D19" s="637"/>
      <c r="E19" s="637"/>
      <c r="F19" s="637"/>
      <c r="G19" s="637"/>
      <c r="H19" s="637"/>
      <c r="I19" s="637"/>
      <c r="J19" s="637"/>
      <c r="K19" s="637"/>
      <c r="L19" s="637"/>
      <c r="M19" s="637"/>
      <c r="N19" s="637"/>
      <c r="O19" s="637"/>
      <c r="P19" s="637"/>
      <c r="Q19" s="637"/>
      <c r="R19" s="637"/>
      <c r="S19" s="637"/>
      <c r="T19" s="638"/>
    </row>
    <row r="20" spans="2:26" ht="65.25" customHeight="1" thickBot="1" x14ac:dyDescent="0.3">
      <c r="B20" s="626"/>
      <c r="C20" s="627"/>
      <c r="D20" s="627"/>
      <c r="E20" s="627"/>
      <c r="F20" s="627"/>
      <c r="G20" s="627"/>
      <c r="H20" s="627"/>
      <c r="I20" s="627"/>
      <c r="J20" s="627"/>
      <c r="K20" s="627"/>
      <c r="L20" s="627"/>
      <c r="M20" s="627"/>
      <c r="N20" s="627"/>
      <c r="O20" s="627"/>
      <c r="P20" s="627"/>
      <c r="Q20" s="627"/>
      <c r="R20" s="627"/>
      <c r="S20" s="627"/>
      <c r="T20" s="628"/>
      <c r="Z20">
        <f>ISTEXT(B20)*1</f>
        <v>0</v>
      </c>
    </row>
    <row r="21" spans="2:26" ht="19.5" thickBot="1" x14ac:dyDescent="0.3">
      <c r="B21" s="639" t="s">
        <v>860</v>
      </c>
      <c r="C21" s="640"/>
      <c r="D21" s="640"/>
      <c r="E21" s="640"/>
      <c r="F21" s="640"/>
      <c r="G21" s="640"/>
      <c r="H21" s="640"/>
      <c r="I21" s="640"/>
      <c r="J21" s="640"/>
      <c r="K21" s="640"/>
      <c r="L21" s="640"/>
      <c r="M21" s="640"/>
      <c r="N21" s="640"/>
      <c r="O21" s="640"/>
      <c r="P21" s="640"/>
      <c r="Q21" s="640"/>
      <c r="R21" s="640"/>
      <c r="S21" s="640"/>
      <c r="T21" s="641"/>
    </row>
    <row r="22" spans="2:26" ht="60.75" customHeight="1" thickBot="1" x14ac:dyDescent="0.3">
      <c r="B22" s="626"/>
      <c r="C22" s="627"/>
      <c r="D22" s="627"/>
      <c r="E22" s="627"/>
      <c r="F22" s="627"/>
      <c r="G22" s="627"/>
      <c r="H22" s="627"/>
      <c r="I22" s="627"/>
      <c r="J22" s="627"/>
      <c r="K22" s="627"/>
      <c r="L22" s="627"/>
      <c r="M22" s="627"/>
      <c r="N22" s="627"/>
      <c r="O22" s="627"/>
      <c r="P22" s="627"/>
      <c r="Q22" s="627"/>
      <c r="R22" s="627"/>
      <c r="S22" s="627"/>
      <c r="T22" s="628"/>
      <c r="Z22">
        <f>ISTEXT(B22)*1</f>
        <v>0</v>
      </c>
    </row>
    <row r="23" spans="2:26" ht="21" customHeight="1" x14ac:dyDescent="0.25">
      <c r="B23" s="629" t="s">
        <v>871</v>
      </c>
      <c r="C23" s="630"/>
      <c r="D23" s="630"/>
      <c r="E23" s="630"/>
      <c r="F23" s="630"/>
      <c r="G23" s="630"/>
      <c r="H23" s="630"/>
      <c r="I23" s="630"/>
      <c r="J23" s="630"/>
      <c r="K23" s="630"/>
      <c r="L23" s="630"/>
      <c r="M23" s="630"/>
      <c r="N23" s="630"/>
      <c r="O23" s="630"/>
      <c r="P23" s="630"/>
      <c r="Q23" s="630"/>
      <c r="R23" s="630"/>
      <c r="S23" s="630"/>
      <c r="T23" s="631"/>
    </row>
    <row r="24" spans="2:26" ht="15.75" thickBot="1" x14ac:dyDescent="0.3">
      <c r="B24" s="632" t="s">
        <v>250</v>
      </c>
      <c r="C24" s="633"/>
      <c r="D24" s="633"/>
      <c r="E24" s="633"/>
      <c r="F24" s="633"/>
      <c r="G24" s="633"/>
      <c r="H24" s="633"/>
      <c r="I24" s="633"/>
      <c r="J24" s="633"/>
      <c r="K24" s="633"/>
      <c r="L24" s="633"/>
      <c r="M24" s="633"/>
      <c r="N24" s="633"/>
      <c r="O24" s="633"/>
      <c r="P24" s="633"/>
      <c r="Q24" s="633"/>
      <c r="R24" s="633"/>
      <c r="S24" s="633"/>
      <c r="T24" s="634"/>
    </row>
    <row r="25" spans="2:26" ht="15.75" thickBot="1" x14ac:dyDescent="0.3">
      <c r="B25" s="56"/>
      <c r="C25" s="50"/>
      <c r="D25" s="50"/>
      <c r="E25" s="50"/>
      <c r="F25" s="50"/>
      <c r="G25" s="50"/>
      <c r="H25" s="50"/>
      <c r="I25" s="50"/>
      <c r="J25" s="50"/>
      <c r="K25" s="50"/>
      <c r="L25" s="50"/>
      <c r="M25" s="50"/>
      <c r="N25" s="50"/>
      <c r="O25" s="50"/>
      <c r="P25" s="50"/>
      <c r="Q25" s="50"/>
      <c r="R25" s="50"/>
      <c r="S25" s="50"/>
      <c r="T25" s="50"/>
      <c r="Z25">
        <f>ISTEXT(B25)*1</f>
        <v>0</v>
      </c>
    </row>
    <row r="26" spans="2:26" ht="15.75" thickBot="1" x14ac:dyDescent="0.3">
      <c r="B26" s="56"/>
      <c r="C26" s="50"/>
      <c r="D26" s="50"/>
      <c r="E26" s="50"/>
      <c r="F26" s="50"/>
      <c r="G26" s="50"/>
      <c r="H26" s="50"/>
      <c r="I26" s="50"/>
      <c r="J26" s="50"/>
      <c r="K26" s="50"/>
      <c r="L26" s="50"/>
      <c r="M26" s="50"/>
      <c r="N26" s="50"/>
      <c r="O26" s="50"/>
      <c r="P26" s="50"/>
      <c r="Q26" s="50"/>
      <c r="R26" s="50"/>
      <c r="S26" s="50"/>
      <c r="T26" s="50"/>
      <c r="Z26">
        <f>ISTEXT(B26)*1</f>
        <v>0</v>
      </c>
    </row>
    <row r="27" spans="2:26" ht="15.75" thickBot="1" x14ac:dyDescent="0.3">
      <c r="B27" s="56"/>
      <c r="C27" s="50"/>
      <c r="D27" s="50"/>
      <c r="E27" s="50"/>
      <c r="F27" s="50"/>
      <c r="G27" s="50"/>
      <c r="H27" s="50"/>
      <c r="I27" s="50"/>
      <c r="J27" s="50"/>
      <c r="K27" s="50"/>
      <c r="L27" s="50"/>
      <c r="M27" s="50"/>
      <c r="N27" s="50"/>
      <c r="O27" s="50"/>
      <c r="P27" s="50"/>
      <c r="Q27" s="50"/>
      <c r="R27" s="50"/>
      <c r="S27" s="50"/>
      <c r="T27" s="50"/>
      <c r="Z27">
        <f t="shared" ref="Z27:Z32" si="0">ISTEXT(B27)*1</f>
        <v>0</v>
      </c>
    </row>
    <row r="28" spans="2:26" ht="15.75" thickBot="1" x14ac:dyDescent="0.3">
      <c r="B28" s="56"/>
      <c r="C28" s="50"/>
      <c r="D28" s="50"/>
      <c r="E28" s="50"/>
      <c r="F28" s="50"/>
      <c r="G28" s="50"/>
      <c r="H28" s="50"/>
      <c r="I28" s="50"/>
      <c r="J28" s="50"/>
      <c r="K28" s="50"/>
      <c r="L28" s="50"/>
      <c r="M28" s="50"/>
      <c r="N28" s="50"/>
      <c r="O28" s="50"/>
      <c r="P28" s="50"/>
      <c r="Q28" s="50"/>
      <c r="R28" s="50"/>
      <c r="S28" s="50"/>
      <c r="T28" s="50"/>
      <c r="Z28">
        <f t="shared" si="0"/>
        <v>0</v>
      </c>
    </row>
    <row r="29" spans="2:26" ht="15.75" thickBot="1" x14ac:dyDescent="0.3">
      <c r="B29" s="56"/>
      <c r="C29" s="50"/>
      <c r="D29" s="50"/>
      <c r="E29" s="50"/>
      <c r="F29" s="50"/>
      <c r="G29" s="50"/>
      <c r="H29" s="50"/>
      <c r="I29" s="50"/>
      <c r="J29" s="50"/>
      <c r="K29" s="50"/>
      <c r="L29" s="50"/>
      <c r="M29" s="50"/>
      <c r="N29" s="50"/>
      <c r="O29" s="50"/>
      <c r="P29" s="50"/>
      <c r="Q29" s="50"/>
      <c r="R29" s="50"/>
      <c r="S29" s="50"/>
      <c r="T29" s="50"/>
      <c r="Z29">
        <f t="shared" si="0"/>
        <v>0</v>
      </c>
    </row>
    <row r="30" spans="2:26" ht="15.75" thickBot="1" x14ac:dyDescent="0.3">
      <c r="B30" s="56"/>
      <c r="C30" s="50"/>
      <c r="D30" s="50"/>
      <c r="E30" s="50"/>
      <c r="F30" s="50"/>
      <c r="G30" s="50"/>
      <c r="H30" s="50"/>
      <c r="I30" s="50"/>
      <c r="J30" s="50"/>
      <c r="K30" s="50"/>
      <c r="L30" s="50"/>
      <c r="M30" s="50"/>
      <c r="N30" s="50"/>
      <c r="O30" s="50"/>
      <c r="P30" s="50"/>
      <c r="Q30" s="50"/>
      <c r="R30" s="50"/>
      <c r="S30" s="50"/>
      <c r="T30" s="50"/>
      <c r="Z30">
        <f t="shared" si="0"/>
        <v>0</v>
      </c>
    </row>
    <row r="31" spans="2:26" ht="15.75" thickBot="1" x14ac:dyDescent="0.3">
      <c r="B31" s="56"/>
      <c r="C31" s="50"/>
      <c r="D31" s="50"/>
      <c r="E31" s="50"/>
      <c r="F31" s="50"/>
      <c r="G31" s="50"/>
      <c r="H31" s="50"/>
      <c r="I31" s="50"/>
      <c r="J31" s="50"/>
      <c r="K31" s="50"/>
      <c r="L31" s="50"/>
      <c r="M31" s="50"/>
      <c r="N31" s="50"/>
      <c r="O31" s="50"/>
      <c r="P31" s="50"/>
      <c r="Q31" s="50"/>
      <c r="R31" s="50"/>
      <c r="S31" s="50"/>
      <c r="T31" s="50"/>
      <c r="Z31">
        <f t="shared" si="0"/>
        <v>0</v>
      </c>
    </row>
    <row r="32" spans="2:26" ht="15.75" thickBot="1" x14ac:dyDescent="0.3">
      <c r="B32" s="56"/>
      <c r="C32" s="50"/>
      <c r="D32" s="50"/>
      <c r="E32" s="50"/>
      <c r="F32" s="50"/>
      <c r="G32" s="50"/>
      <c r="H32" s="50"/>
      <c r="I32" s="50"/>
      <c r="J32" s="50"/>
      <c r="K32" s="50"/>
      <c r="L32" s="50"/>
      <c r="M32" s="50"/>
      <c r="N32" s="50"/>
      <c r="O32" s="50"/>
      <c r="P32" s="50"/>
      <c r="Q32" s="50"/>
      <c r="R32" s="50"/>
      <c r="S32" s="50"/>
      <c r="T32" s="50"/>
      <c r="Z32">
        <f t="shared" si="0"/>
        <v>0</v>
      </c>
    </row>
    <row r="34" spans="26:26" x14ac:dyDescent="0.25">
      <c r="Z34">
        <f>SUM(Z3:Z32)</f>
        <v>0</v>
      </c>
    </row>
  </sheetData>
  <mergeCells count="22">
    <mergeCell ref="B9:T9"/>
    <mergeCell ref="B3:T3"/>
    <mergeCell ref="B4:T4"/>
    <mergeCell ref="B5:T5"/>
    <mergeCell ref="B6:T7"/>
    <mergeCell ref="B8:T8"/>
    <mergeCell ref="B22:T22"/>
    <mergeCell ref="B23:T23"/>
    <mergeCell ref="B24:T24"/>
    <mergeCell ref="O2:Q2"/>
    <mergeCell ref="B16:T16"/>
    <mergeCell ref="B17:T17"/>
    <mergeCell ref="B18:T18"/>
    <mergeCell ref="B19:T19"/>
    <mergeCell ref="B20:T20"/>
    <mergeCell ref="B21:T21"/>
    <mergeCell ref="B10:T10"/>
    <mergeCell ref="B11:T11"/>
    <mergeCell ref="B12:T12"/>
    <mergeCell ref="B13:T13"/>
    <mergeCell ref="B14:T14"/>
    <mergeCell ref="B15:T15"/>
  </mergeCells>
  <conditionalFormatting sqref="R2:T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0"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51">
    <pageSetUpPr fitToPage="1"/>
  </sheetPr>
  <dimension ref="B2:M17"/>
  <sheetViews>
    <sheetView showGridLines="0" showRowColHeaders="0" workbookViewId="0"/>
  </sheetViews>
  <sheetFormatPr defaultRowHeight="15" x14ac:dyDescent="0.25"/>
  <cols>
    <col min="2" max="6" width="20.28515625" customWidth="1"/>
    <col min="8" max="9" width="11.140625" customWidth="1"/>
    <col min="10" max="13" width="11.140625" hidden="1" customWidth="1"/>
    <col min="14" max="16" width="11.140625" customWidth="1"/>
  </cols>
  <sheetData>
    <row r="2" spans="2:12" x14ac:dyDescent="0.25">
      <c r="E2" s="15" t="s">
        <v>21</v>
      </c>
      <c r="F2" s="74">
        <f>IF(L17&gt;0,IF(L17&gt;5,2,1),0)</f>
        <v>0</v>
      </c>
    </row>
    <row r="3" spans="2:12" ht="23.25" customHeight="1" x14ac:dyDescent="0.25">
      <c r="B3" s="652" t="s">
        <v>878</v>
      </c>
      <c r="C3" s="652"/>
      <c r="D3" s="652"/>
      <c r="E3" s="652"/>
      <c r="F3" s="652"/>
    </row>
    <row r="4" spans="2:12" ht="82.5" customHeight="1" x14ac:dyDescent="0.25">
      <c r="B4" s="654" t="s">
        <v>879</v>
      </c>
      <c r="C4" s="654"/>
      <c r="D4" s="654"/>
      <c r="E4" s="654"/>
      <c r="F4" s="654"/>
      <c r="L4">
        <f>IF(B4="Redegørelse...",0,1)</f>
        <v>0</v>
      </c>
    </row>
    <row r="5" spans="2:12" ht="23.25" customHeight="1" x14ac:dyDescent="0.25">
      <c r="B5" s="652" t="s">
        <v>251</v>
      </c>
      <c r="C5" s="652"/>
      <c r="D5" s="652"/>
      <c r="E5" s="652"/>
      <c r="F5" s="652"/>
    </row>
    <row r="6" spans="2:12" ht="18" customHeight="1" x14ac:dyDescent="0.25">
      <c r="B6" s="655" t="s">
        <v>364</v>
      </c>
      <c r="C6" s="655"/>
      <c r="D6" s="655"/>
      <c r="E6" s="655"/>
      <c r="F6" s="655"/>
      <c r="G6" s="74">
        <f>Livscyklus!E2</f>
        <v>0</v>
      </c>
      <c r="L6" s="8">
        <f>G6</f>
        <v>0</v>
      </c>
    </row>
    <row r="7" spans="2:12" ht="42.75" customHeight="1" x14ac:dyDescent="0.25">
      <c r="B7" s="652" t="s">
        <v>875</v>
      </c>
      <c r="C7" s="652"/>
      <c r="D7" s="652"/>
      <c r="E7" s="652"/>
      <c r="F7" s="652"/>
    </row>
    <row r="8" spans="2:12" ht="15.75" thickBot="1" x14ac:dyDescent="0.3"/>
    <row r="9" spans="2:12" ht="21.75" customHeight="1" x14ac:dyDescent="0.25">
      <c r="B9" s="907" t="s">
        <v>252</v>
      </c>
      <c r="C9" s="908"/>
      <c r="D9" s="908"/>
      <c r="E9" s="908"/>
      <c r="F9" s="909"/>
    </row>
    <row r="10" spans="2:12" ht="73.5" customHeight="1" x14ac:dyDescent="0.25">
      <c r="B10" s="910"/>
      <c r="C10" s="651"/>
      <c r="D10" s="651"/>
      <c r="E10" s="651"/>
      <c r="F10" s="911"/>
      <c r="L10">
        <f>ISTEXT(B10)*1</f>
        <v>0</v>
      </c>
    </row>
    <row r="11" spans="2:12" ht="24" customHeight="1" x14ac:dyDescent="0.25">
      <c r="B11" s="912" t="s">
        <v>257</v>
      </c>
      <c r="C11" s="653"/>
      <c r="D11" s="653"/>
      <c r="E11" s="653"/>
      <c r="F11" s="913"/>
    </row>
    <row r="12" spans="2:12" ht="99.75" customHeight="1" x14ac:dyDescent="0.25">
      <c r="B12" s="910"/>
      <c r="C12" s="651"/>
      <c r="D12" s="651"/>
      <c r="E12" s="651"/>
      <c r="F12" s="911"/>
      <c r="L12">
        <f>ISTEXT(B12)*1</f>
        <v>0</v>
      </c>
    </row>
    <row r="13" spans="2:12" ht="37.5" customHeight="1" x14ac:dyDescent="0.35">
      <c r="B13" s="914" t="s">
        <v>877</v>
      </c>
      <c r="C13" s="906"/>
      <c r="D13" s="906"/>
      <c r="E13" s="906"/>
      <c r="F13" s="915"/>
    </row>
    <row r="14" spans="2:12" ht="25.5" customHeight="1" x14ac:dyDescent="0.35">
      <c r="B14" s="914" t="s">
        <v>876</v>
      </c>
      <c r="C14" s="906"/>
      <c r="D14" s="906"/>
      <c r="E14" s="906"/>
      <c r="F14" s="915"/>
    </row>
    <row r="15" spans="2:12" ht="123.75" customHeight="1" thickBot="1" x14ac:dyDescent="0.3">
      <c r="B15" s="916"/>
      <c r="C15" s="917"/>
      <c r="D15" s="917"/>
      <c r="E15" s="917"/>
      <c r="F15" s="918"/>
      <c r="L15">
        <f>ISTEXT(B15)*1</f>
        <v>0</v>
      </c>
    </row>
    <row r="17" spans="12:12" x14ac:dyDescent="0.25">
      <c r="L17">
        <f>SUM(L4:L15)</f>
        <v>0</v>
      </c>
    </row>
  </sheetData>
  <mergeCells count="12">
    <mergeCell ref="B15:F15"/>
    <mergeCell ref="B3:F3"/>
    <mergeCell ref="B4:F4"/>
    <mergeCell ref="B5:F5"/>
    <mergeCell ref="B6:F6"/>
    <mergeCell ref="B7:F7"/>
    <mergeCell ref="B9:F9"/>
    <mergeCell ref="B10:F10"/>
    <mergeCell ref="B11:F11"/>
    <mergeCell ref="B12:F12"/>
    <mergeCell ref="B13:F13"/>
    <mergeCell ref="B14:F14"/>
  </mergeCells>
  <conditionalFormatting sqref="F2">
    <cfRule type="colorScale" priority="3">
      <colorScale>
        <cfvo type="num" val="0"/>
        <cfvo type="percentile" val="1"/>
        <cfvo type="num" val="2"/>
        <color rgb="FFF8696B"/>
        <color rgb="FFFFEB84"/>
        <color rgb="FF63BE7B"/>
      </colorScale>
    </cfRule>
  </conditionalFormatting>
  <conditionalFormatting sqref="G6">
    <cfRule type="colorScale" priority="2">
      <colorScale>
        <cfvo type="num" val="0"/>
        <cfvo type="percentile" val="1"/>
        <cfvo type="num" val="2"/>
        <color rgb="FFF8696B"/>
        <color rgb="FFFFEB84"/>
        <color rgb="FF63BE7B"/>
      </colorScale>
    </cfRule>
  </conditionalFormatting>
  <pageMargins left="0.7" right="0.7" top="0.75" bottom="0.75" header="0.3" footer="0.3"/>
  <pageSetup paperSize="9" scale="79" orientation="portrait" r:id="rId1"/>
  <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52">
    <pageSetUpPr fitToPage="1"/>
  </sheetPr>
  <dimension ref="B2:J11"/>
  <sheetViews>
    <sheetView showGridLines="0" showRowColHeaders="0" workbookViewId="0"/>
  </sheetViews>
  <sheetFormatPr defaultRowHeight="15" x14ac:dyDescent="0.25"/>
  <cols>
    <col min="2" max="5" width="48.7109375" customWidth="1"/>
    <col min="6" max="6" width="16.5703125" customWidth="1"/>
    <col min="7" max="10" width="16.5703125" hidden="1" customWidth="1"/>
    <col min="11" max="13" width="16.5703125" customWidth="1"/>
  </cols>
  <sheetData>
    <row r="2" spans="2:9" x14ac:dyDescent="0.25">
      <c r="D2" s="15" t="s">
        <v>21</v>
      </c>
      <c r="E2" s="74">
        <f>IF(I3&gt;0,IF(I3&gt;4,2,1),0)</f>
        <v>0</v>
      </c>
    </row>
    <row r="3" spans="2:9" ht="16.5" customHeight="1" x14ac:dyDescent="0.25">
      <c r="B3" s="306" t="s">
        <v>872</v>
      </c>
      <c r="C3" s="306" t="s">
        <v>253</v>
      </c>
      <c r="D3" s="306" t="s">
        <v>873</v>
      </c>
      <c r="E3" s="306" t="s">
        <v>254</v>
      </c>
      <c r="I3">
        <f>SUM(I4:I8)</f>
        <v>0</v>
      </c>
    </row>
    <row r="4" spans="2:9" ht="225.75" customHeight="1" x14ac:dyDescent="0.25">
      <c r="B4" s="51"/>
      <c r="C4" s="51"/>
      <c r="D4" s="51"/>
      <c r="E4" s="51"/>
      <c r="I4">
        <f>ISTEXT(B4)*1 + ISTEXT(C4)*1 + ISTEXT(D4)*1 + ISTEXT(E4)*1</f>
        <v>0</v>
      </c>
    </row>
    <row r="5" spans="2:9" ht="17.25" customHeight="1" x14ac:dyDescent="0.25">
      <c r="B5" s="903" t="s">
        <v>874</v>
      </c>
      <c r="C5" s="903"/>
      <c r="D5" s="903"/>
      <c r="E5" s="903"/>
    </row>
    <row r="6" spans="2:9" ht="228.75" customHeight="1" x14ac:dyDescent="0.25">
      <c r="B6" s="904"/>
      <c r="C6" s="904"/>
      <c r="D6" s="904"/>
      <c r="E6" s="904"/>
      <c r="I6">
        <f>ISTEXT(B6)*1 + ISTEXT(C6)*1 + ISTEXT(D6)*1 + ISTEXT(E6)*1</f>
        <v>0</v>
      </c>
    </row>
    <row r="7" spans="2:9" ht="18.75" customHeight="1" x14ac:dyDescent="0.25">
      <c r="B7" s="905" t="s">
        <v>256</v>
      </c>
      <c r="C7" s="905"/>
      <c r="D7" s="905"/>
      <c r="E7" s="905"/>
    </row>
    <row r="8" spans="2:9" ht="78" customHeight="1" x14ac:dyDescent="0.25">
      <c r="B8" s="772"/>
      <c r="C8" s="772"/>
      <c r="D8" s="772"/>
      <c r="E8" s="772"/>
      <c r="I8">
        <f>ISTEXT(B8)*1</f>
        <v>0</v>
      </c>
    </row>
    <row r="9" spans="2:9" ht="83.25" customHeight="1" x14ac:dyDescent="0.25">
      <c r="I9">
        <f>ISTEXT(B9)*1</f>
        <v>0</v>
      </c>
    </row>
    <row r="11" spans="2:9" x14ac:dyDescent="0.25">
      <c r="I11">
        <f>SUM(I3:I10)</f>
        <v>0</v>
      </c>
    </row>
  </sheetData>
  <mergeCells count="3">
    <mergeCell ref="B5:E5"/>
    <mergeCell ref="B7:E7"/>
    <mergeCell ref="B8:E8"/>
  </mergeCells>
  <conditionalFormatting sqref="E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7" orientation="landscape" r:id="rId1"/>
  <drawing r:id="rId2"/>
  <legacyDrawing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58">
    <pageSetUpPr fitToPage="1"/>
  </sheetPr>
  <dimension ref="B2:J26"/>
  <sheetViews>
    <sheetView showGridLines="0" showRowColHeaders="0" workbookViewId="0"/>
  </sheetViews>
  <sheetFormatPr defaultRowHeight="15" x14ac:dyDescent="0.25"/>
  <cols>
    <col min="2" max="2" width="21.42578125" customWidth="1"/>
    <col min="3" max="3" width="66.140625" customWidth="1"/>
    <col min="4" max="4" width="18.85546875" customWidth="1"/>
    <col min="6" max="13" width="0" hidden="1" customWidth="1"/>
  </cols>
  <sheetData>
    <row r="2" spans="2:10" ht="15.75" thickBot="1" x14ac:dyDescent="0.3">
      <c r="C2" s="15" t="s">
        <v>21</v>
      </c>
      <c r="D2" s="74">
        <f>IF(J26&gt;0,IF(J26&gt;17,2,1),0)</f>
        <v>0</v>
      </c>
    </row>
    <row r="3" spans="2:10" ht="22.5" customHeight="1" thickBot="1" x14ac:dyDescent="0.3">
      <c r="B3" s="414" t="s">
        <v>262</v>
      </c>
      <c r="C3" s="415"/>
      <c r="D3" s="12" t="s">
        <v>57</v>
      </c>
    </row>
    <row r="4" spans="2:10" ht="30" customHeight="1" thickBot="1" x14ac:dyDescent="0.3">
      <c r="B4" s="20" t="s">
        <v>263</v>
      </c>
      <c r="C4" s="41" t="s">
        <v>90</v>
      </c>
      <c r="D4" s="61"/>
      <c r="E4" s="74">
        <f>Funktionstest_1!C2</f>
        <v>0</v>
      </c>
      <c r="J4">
        <f>ISTEXT(C4)*1</f>
        <v>1</v>
      </c>
    </row>
    <row r="5" spans="2:10" ht="30" customHeight="1" thickBot="1" x14ac:dyDescent="0.3">
      <c r="B5" s="20" t="s">
        <v>264</v>
      </c>
      <c r="C5" s="41" t="s">
        <v>90</v>
      </c>
      <c r="D5" s="61"/>
      <c r="E5" s="74">
        <f>Funktionstest_2!C2</f>
        <v>0</v>
      </c>
      <c r="J5">
        <f t="shared" ref="J5:J7" si="0">ISTEXT(C5)*1</f>
        <v>1</v>
      </c>
    </row>
    <row r="6" spans="2:10" ht="30" customHeight="1" thickBot="1" x14ac:dyDescent="0.3">
      <c r="B6" s="62" t="s">
        <v>265</v>
      </c>
      <c r="C6" s="62" t="s">
        <v>90</v>
      </c>
      <c r="D6" s="61"/>
      <c r="E6" s="74">
        <f>Holdbarhedstest_1!C2</f>
        <v>0</v>
      </c>
      <c r="J6">
        <f t="shared" si="0"/>
        <v>1</v>
      </c>
    </row>
    <row r="7" spans="2:10" ht="30" customHeight="1" thickBot="1" x14ac:dyDescent="0.3">
      <c r="B7" s="62" t="s">
        <v>266</v>
      </c>
      <c r="C7" s="20" t="s">
        <v>90</v>
      </c>
      <c r="D7" s="61"/>
      <c r="E7" s="74">
        <f>Holdbarhedstest_2!C2</f>
        <v>0</v>
      </c>
      <c r="J7">
        <f t="shared" si="0"/>
        <v>1</v>
      </c>
    </row>
    <row r="8" spans="2:10" ht="30" customHeight="1" x14ac:dyDescent="0.25">
      <c r="B8" s="661" t="s">
        <v>885</v>
      </c>
      <c r="C8" s="662"/>
      <c r="D8" s="663"/>
      <c r="E8" s="74"/>
    </row>
    <row r="9" spans="2:10" ht="30" customHeight="1" x14ac:dyDescent="0.25">
      <c r="B9" s="921" t="s">
        <v>881</v>
      </c>
      <c r="C9" s="535" t="str">
        <f>IF(ISTEXT(Funktionstest_1!B24),Funktionstest_1!B24,"Hentes automatisk")</f>
        <v>Hentes automatisk</v>
      </c>
      <c r="D9" s="537"/>
      <c r="E9" s="74"/>
    </row>
    <row r="10" spans="2:10" ht="30" customHeight="1" x14ac:dyDescent="0.25">
      <c r="B10" s="921" t="s">
        <v>882</v>
      </c>
      <c r="C10" s="535" t="str">
        <f>IF(ISTEXT(Funktionstest_2!B25),Funktionstest_2!B25,"Hentes automatisk")</f>
        <v>Hentes automatisk</v>
      </c>
      <c r="D10" s="537"/>
      <c r="E10" s="74"/>
    </row>
    <row r="11" spans="2:10" ht="30" customHeight="1" x14ac:dyDescent="0.25">
      <c r="B11" s="921" t="s">
        <v>883</v>
      </c>
      <c r="C11" s="535" t="str">
        <f>IF(ISTEXT(Holdbarhedstest_1!B21),Holdbarhedstest_1!B21,"Hentes automatisk")</f>
        <v>Hentes automatisk</v>
      </c>
      <c r="D11" s="537"/>
      <c r="E11" s="74"/>
    </row>
    <row r="12" spans="2:10" ht="30" customHeight="1" thickBot="1" x14ac:dyDescent="0.3">
      <c r="B12" s="921" t="s">
        <v>884</v>
      </c>
      <c r="C12" s="535" t="str">
        <f>IF(ISTEXT(Holdbarhedstest_2!B21),Holdbarhedstest_2!B21,"Hentes automatisk")</f>
        <v>Hentes automatisk</v>
      </c>
      <c r="D12" s="537"/>
      <c r="E12" s="74"/>
    </row>
    <row r="13" spans="2:10" ht="24" customHeight="1" x14ac:dyDescent="0.25">
      <c r="B13" s="661" t="s">
        <v>887</v>
      </c>
      <c r="C13" s="662"/>
      <c r="D13" s="663"/>
      <c r="E13" s="74">
        <f>Kundeevaluering!D2</f>
        <v>0</v>
      </c>
    </row>
    <row r="14" spans="2:10" ht="24" customHeight="1" thickBot="1" x14ac:dyDescent="0.3">
      <c r="B14" s="667" t="s">
        <v>886</v>
      </c>
      <c r="C14" s="668"/>
      <c r="D14" s="669"/>
    </row>
    <row r="15" spans="2:10" ht="89.25" customHeight="1" thickBot="1" x14ac:dyDescent="0.3">
      <c r="B15" s="658"/>
      <c r="C15" s="659"/>
      <c r="D15" s="660"/>
      <c r="J15">
        <f>ISTEXT(B15)*1</f>
        <v>0</v>
      </c>
    </row>
    <row r="16" spans="2:10" ht="21" customHeight="1" x14ac:dyDescent="0.25">
      <c r="B16" s="661" t="s">
        <v>861</v>
      </c>
      <c r="C16" s="662"/>
      <c r="D16" s="663"/>
      <c r="E16" s="74">
        <f>House_of_Quality!AC2</f>
        <v>0</v>
      </c>
    </row>
    <row r="17" spans="2:10" ht="21.75" customHeight="1" thickBot="1" x14ac:dyDescent="0.3">
      <c r="B17" s="664"/>
      <c r="C17" s="665"/>
      <c r="D17" s="666"/>
    </row>
    <row r="18" spans="2:10" ht="88.5" customHeight="1" thickBot="1" x14ac:dyDescent="0.3">
      <c r="B18" s="658"/>
      <c r="C18" s="659"/>
      <c r="D18" s="660"/>
      <c r="J18">
        <f>ISTEXT(B18)*1</f>
        <v>0</v>
      </c>
    </row>
    <row r="19" spans="2:10" ht="26.25" customHeight="1" x14ac:dyDescent="0.25">
      <c r="B19" s="661" t="s">
        <v>862</v>
      </c>
      <c r="C19" s="662"/>
      <c r="D19" s="663"/>
      <c r="E19" s="74">
        <f>Endeligt_produkt!D2</f>
        <v>0</v>
      </c>
    </row>
    <row r="20" spans="2:10" ht="18.75" customHeight="1" thickBot="1" x14ac:dyDescent="0.3">
      <c r="B20" s="664" t="s">
        <v>267</v>
      </c>
      <c r="C20" s="665"/>
      <c r="D20" s="666"/>
    </row>
    <row r="21" spans="2:10" ht="60" customHeight="1" thickBot="1" x14ac:dyDescent="0.3">
      <c r="B21" s="658"/>
      <c r="C21" s="659"/>
      <c r="D21" s="660"/>
      <c r="J21">
        <f>ISTEXT(B21)*1</f>
        <v>0</v>
      </c>
    </row>
    <row r="22" spans="2:10" ht="21" customHeight="1" x14ac:dyDescent="0.25">
      <c r="B22" s="670" t="s">
        <v>375</v>
      </c>
      <c r="C22" s="671"/>
      <c r="D22" s="672"/>
      <c r="E22" s="74">
        <f>Emballage!C2</f>
        <v>0</v>
      </c>
    </row>
    <row r="23" spans="2:10" ht="21" customHeight="1" thickBot="1" x14ac:dyDescent="0.3">
      <c r="B23" s="922" t="s">
        <v>893</v>
      </c>
      <c r="C23" s="923"/>
      <c r="D23" s="924"/>
    </row>
    <row r="24" spans="2:10" ht="95.25" customHeight="1" thickBot="1" x14ac:dyDescent="0.3">
      <c r="B24" s="658"/>
      <c r="C24" s="659"/>
      <c r="D24" s="660"/>
      <c r="J24">
        <f>ISTEXT(B24)*1</f>
        <v>0</v>
      </c>
    </row>
    <row r="26" spans="2:10" x14ac:dyDescent="0.25">
      <c r="J26" s="8">
        <f>SUM(J15:J24,E4:E22)</f>
        <v>0</v>
      </c>
    </row>
  </sheetData>
  <mergeCells count="18">
    <mergeCell ref="B14:D14"/>
    <mergeCell ref="B3:C3"/>
    <mergeCell ref="B13:D13"/>
    <mergeCell ref="B21:D21"/>
    <mergeCell ref="B22:D22"/>
    <mergeCell ref="B8:D8"/>
    <mergeCell ref="C9:D9"/>
    <mergeCell ref="C10:D10"/>
    <mergeCell ref="C11:D11"/>
    <mergeCell ref="C12:D12"/>
    <mergeCell ref="B23:D23"/>
    <mergeCell ref="B24:D24"/>
    <mergeCell ref="B15:D15"/>
    <mergeCell ref="B16:D16"/>
    <mergeCell ref="B17:D17"/>
    <mergeCell ref="B18:D18"/>
    <mergeCell ref="B19:D19"/>
    <mergeCell ref="B20:D20"/>
  </mergeCells>
  <conditionalFormatting sqref="D2">
    <cfRule type="colorScale" priority="6">
      <colorScale>
        <cfvo type="num" val="0"/>
        <cfvo type="percentile" val="1"/>
        <cfvo type="num" val="2"/>
        <color rgb="FFF8696B"/>
        <color rgb="FFFFEB84"/>
        <color rgb="FF63BE7B"/>
      </colorScale>
    </cfRule>
  </conditionalFormatting>
  <conditionalFormatting sqref="E4:E12">
    <cfRule type="colorScale" priority="5">
      <colorScale>
        <cfvo type="num" val="0"/>
        <cfvo type="percentile" val="1"/>
        <cfvo type="num" val="2"/>
        <color rgb="FFF8696B"/>
        <color rgb="FFFFEB84"/>
        <color rgb="FF63BE7B"/>
      </colorScale>
    </cfRule>
  </conditionalFormatting>
  <conditionalFormatting sqref="E16">
    <cfRule type="colorScale" priority="4">
      <colorScale>
        <cfvo type="num" val="0"/>
        <cfvo type="percentile" val="1"/>
        <cfvo type="num" val="2"/>
        <color rgb="FFF8696B"/>
        <color rgb="FFFFEB84"/>
        <color rgb="FF63BE7B"/>
      </colorScale>
    </cfRule>
  </conditionalFormatting>
  <conditionalFormatting sqref="E19">
    <cfRule type="colorScale" priority="3">
      <colorScale>
        <cfvo type="num" val="0"/>
        <cfvo type="percentile" val="1"/>
        <cfvo type="num" val="2"/>
        <color rgb="FFF8696B"/>
        <color rgb="FFFFEB84"/>
        <color rgb="FF63BE7B"/>
      </colorScale>
    </cfRule>
  </conditionalFormatting>
  <conditionalFormatting sqref="E22">
    <cfRule type="colorScale" priority="2">
      <colorScale>
        <cfvo type="num" val="0"/>
        <cfvo type="percentile" val="1"/>
        <cfvo type="num" val="2"/>
        <color rgb="FFF8696B"/>
        <color rgb="FFFFEB84"/>
        <color rgb="FF63BE7B"/>
      </colorScale>
    </cfRule>
  </conditionalFormatting>
  <conditionalFormatting sqref="E13">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6"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59">
    <pageSetUpPr fitToPage="1"/>
  </sheetPr>
  <dimension ref="B2:J25"/>
  <sheetViews>
    <sheetView showGridLines="0" showRowColHeaders="0" workbookViewId="0"/>
  </sheetViews>
  <sheetFormatPr defaultRowHeight="15" x14ac:dyDescent="0.25"/>
  <cols>
    <col min="2" max="2" width="30.28515625" customWidth="1"/>
    <col min="3" max="3" width="82.85546875" customWidth="1"/>
    <col min="4" max="6" width="12.85546875" customWidth="1"/>
    <col min="7" max="10" width="12.85546875" hidden="1" customWidth="1"/>
    <col min="11" max="12" width="12.85546875" customWidth="1"/>
  </cols>
  <sheetData>
    <row r="2" spans="2:9" x14ac:dyDescent="0.25">
      <c r="B2" s="15" t="s">
        <v>21</v>
      </c>
      <c r="C2" s="74">
        <f>IF(I25&gt;0,IF(I25&gt;15,2,1),0)</f>
        <v>0</v>
      </c>
    </row>
    <row r="3" spans="2:9" ht="25.5" customHeight="1" x14ac:dyDescent="0.25">
      <c r="B3" s="448" t="s">
        <v>268</v>
      </c>
      <c r="C3" s="448"/>
    </row>
    <row r="4" spans="2:9" ht="25.5" customHeight="1" x14ac:dyDescent="0.25">
      <c r="B4" s="511" t="str">
        <f>Produktmodning!C4</f>
        <v xml:space="preserve"> </v>
      </c>
      <c r="C4" s="512"/>
      <c r="H4" s="64"/>
    </row>
    <row r="5" spans="2:9" ht="30" x14ac:dyDescent="0.25">
      <c r="B5" s="24" t="s">
        <v>279</v>
      </c>
      <c r="C5" s="63"/>
      <c r="D5" s="60"/>
      <c r="I5">
        <f>ISTEXT(C5)*1</f>
        <v>0</v>
      </c>
    </row>
    <row r="6" spans="2:9" ht="30" x14ac:dyDescent="0.25">
      <c r="B6" s="24" t="s">
        <v>269</v>
      </c>
      <c r="C6" s="63"/>
      <c r="D6" s="60"/>
      <c r="I6">
        <f t="shared" ref="I6:I7" si="0">ISTEXT(C6)*1</f>
        <v>0</v>
      </c>
    </row>
    <row r="7" spans="2:9" ht="42.75" customHeight="1" x14ac:dyDescent="0.25">
      <c r="B7" s="24" t="s">
        <v>280</v>
      </c>
      <c r="C7" s="63"/>
      <c r="I7">
        <f t="shared" si="0"/>
        <v>0</v>
      </c>
    </row>
    <row r="8" spans="2:9" ht="24.75" customHeight="1" x14ac:dyDescent="0.25">
      <c r="B8" s="673" t="s">
        <v>802</v>
      </c>
      <c r="C8" s="673"/>
    </row>
    <row r="9" spans="2:9" ht="153.75" customHeight="1" x14ac:dyDescent="0.25">
      <c r="B9" s="655"/>
      <c r="C9" s="655"/>
    </row>
    <row r="10" spans="2:9" x14ac:dyDescent="0.25">
      <c r="B10" s="24" t="s">
        <v>271</v>
      </c>
      <c r="C10" s="63"/>
      <c r="I10">
        <f>ISNUMBER(C10)*1</f>
        <v>0</v>
      </c>
    </row>
    <row r="11" spans="2:9" ht="30" x14ac:dyDescent="0.25">
      <c r="B11" s="24" t="s">
        <v>272</v>
      </c>
      <c r="C11" s="63"/>
      <c r="I11">
        <f>ISTEXT(C11)*1</f>
        <v>0</v>
      </c>
    </row>
    <row r="12" spans="2:9" ht="30" x14ac:dyDescent="0.25">
      <c r="B12" s="24" t="s">
        <v>281</v>
      </c>
      <c r="C12" s="63"/>
      <c r="I12">
        <f t="shared" ref="I12:I24" si="1">ISTEXT(C12)*1</f>
        <v>0</v>
      </c>
    </row>
    <row r="13" spans="2:9" ht="30" x14ac:dyDescent="0.25">
      <c r="B13" s="24" t="s">
        <v>282</v>
      </c>
      <c r="C13" s="63"/>
      <c r="I13">
        <f t="shared" si="1"/>
        <v>0</v>
      </c>
    </row>
    <row r="14" spans="2:9" ht="30" x14ac:dyDescent="0.25">
      <c r="B14" s="24" t="s">
        <v>273</v>
      </c>
      <c r="C14" s="63"/>
      <c r="I14">
        <f t="shared" si="1"/>
        <v>0</v>
      </c>
    </row>
    <row r="15" spans="2:9" ht="30" x14ac:dyDescent="0.25">
      <c r="B15" s="24" t="s">
        <v>274</v>
      </c>
      <c r="C15" s="63"/>
      <c r="I15">
        <f t="shared" si="1"/>
        <v>0</v>
      </c>
    </row>
    <row r="16" spans="2:9" ht="30" x14ac:dyDescent="0.25">
      <c r="B16" s="24" t="s">
        <v>803</v>
      </c>
      <c r="C16" s="63"/>
      <c r="I16">
        <f t="shared" si="1"/>
        <v>0</v>
      </c>
    </row>
    <row r="17" spans="2:9" ht="29.25" customHeight="1" x14ac:dyDescent="0.25">
      <c r="B17" s="673" t="s">
        <v>275</v>
      </c>
      <c r="C17" s="673"/>
    </row>
    <row r="18" spans="2:9" ht="45" x14ac:dyDescent="0.25">
      <c r="B18" s="330" t="s">
        <v>283</v>
      </c>
      <c r="C18" s="334"/>
      <c r="I18">
        <f t="shared" si="1"/>
        <v>0</v>
      </c>
    </row>
    <row r="19" spans="2:9" ht="45" x14ac:dyDescent="0.25">
      <c r="B19" s="330" t="s">
        <v>284</v>
      </c>
      <c r="C19" s="334"/>
      <c r="I19">
        <f t="shared" si="1"/>
        <v>0</v>
      </c>
    </row>
    <row r="20" spans="2:9" ht="30" x14ac:dyDescent="0.25">
      <c r="B20" s="330" t="s">
        <v>276</v>
      </c>
      <c r="C20" s="334"/>
      <c r="I20">
        <f t="shared" si="1"/>
        <v>0</v>
      </c>
    </row>
    <row r="21" spans="2:9" ht="30" x14ac:dyDescent="0.25">
      <c r="B21" s="330" t="s">
        <v>277</v>
      </c>
      <c r="C21" s="334"/>
      <c r="I21">
        <f t="shared" si="1"/>
        <v>0</v>
      </c>
    </row>
    <row r="22" spans="2:9" ht="30" x14ac:dyDescent="0.25">
      <c r="B22" s="330" t="s">
        <v>278</v>
      </c>
      <c r="C22" s="334"/>
      <c r="I22">
        <f t="shared" si="1"/>
        <v>0</v>
      </c>
    </row>
    <row r="23" spans="2:9" ht="21" x14ac:dyDescent="0.25">
      <c r="B23" s="673" t="s">
        <v>880</v>
      </c>
      <c r="C23" s="673"/>
    </row>
    <row r="24" spans="2:9" ht="94.5" customHeight="1" x14ac:dyDescent="0.25">
      <c r="B24" s="919"/>
      <c r="C24" s="920"/>
      <c r="I24">
        <f>ISTEXT(B24)*1</f>
        <v>0</v>
      </c>
    </row>
    <row r="25" spans="2:9" x14ac:dyDescent="0.25">
      <c r="I25">
        <f>SUM(I5:I24)</f>
        <v>0</v>
      </c>
    </row>
  </sheetData>
  <mergeCells count="7">
    <mergeCell ref="B23:C23"/>
    <mergeCell ref="B24:C24"/>
    <mergeCell ref="B17:C17"/>
    <mergeCell ref="B4:C4"/>
    <mergeCell ref="B3:C3"/>
    <mergeCell ref="B8:C8"/>
    <mergeCell ref="B9:C9"/>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7"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0">
    <pageSetUpPr fitToPage="1"/>
  </sheetPr>
  <dimension ref="B2:I25"/>
  <sheetViews>
    <sheetView showGridLines="0" showRowColHeaders="0" workbookViewId="0"/>
  </sheetViews>
  <sheetFormatPr defaultRowHeight="15" x14ac:dyDescent="0.25"/>
  <cols>
    <col min="2" max="2" width="30.28515625" customWidth="1"/>
    <col min="3" max="3" width="82.85546875" customWidth="1"/>
    <col min="5" max="11" width="0" hidden="1" customWidth="1"/>
  </cols>
  <sheetData>
    <row r="2" spans="2:9" x14ac:dyDescent="0.25">
      <c r="B2" s="15" t="s">
        <v>21</v>
      </c>
      <c r="C2" s="74">
        <f>IF(I25&gt;0,IF(I25&gt;15,2,1),0)</f>
        <v>0</v>
      </c>
    </row>
    <row r="3" spans="2:9" ht="25.5" customHeight="1" x14ac:dyDescent="0.25">
      <c r="B3" s="448" t="s">
        <v>268</v>
      </c>
      <c r="C3" s="448"/>
    </row>
    <row r="4" spans="2:9" ht="25.5" customHeight="1" x14ac:dyDescent="0.25">
      <c r="B4" s="511" t="str">
        <f>Produktmodning!C5</f>
        <v xml:space="preserve"> </v>
      </c>
      <c r="C4" s="512"/>
      <c r="H4" s="64"/>
    </row>
    <row r="5" spans="2:9" ht="30" x14ac:dyDescent="0.25">
      <c r="B5" s="330" t="s">
        <v>279</v>
      </c>
      <c r="C5" s="334"/>
      <c r="D5" s="60"/>
      <c r="I5">
        <f>ISTEXT(C5)*1</f>
        <v>0</v>
      </c>
    </row>
    <row r="6" spans="2:9" ht="30" x14ac:dyDescent="0.25">
      <c r="B6" s="330" t="s">
        <v>269</v>
      </c>
      <c r="C6" s="334"/>
      <c r="D6" s="60"/>
      <c r="I6">
        <f t="shared" ref="I6:I7" si="0">ISTEXT(C6)*1</f>
        <v>0</v>
      </c>
    </row>
    <row r="7" spans="2:9" ht="42.75" customHeight="1" x14ac:dyDescent="0.25">
      <c r="B7" s="330" t="s">
        <v>280</v>
      </c>
      <c r="C7" s="334"/>
      <c r="I7">
        <f t="shared" si="0"/>
        <v>0</v>
      </c>
    </row>
    <row r="8" spans="2:9" ht="24.75" customHeight="1" x14ac:dyDescent="0.25">
      <c r="B8" s="673" t="s">
        <v>802</v>
      </c>
      <c r="C8" s="673"/>
    </row>
    <row r="9" spans="2:9" ht="153.75" customHeight="1" x14ac:dyDescent="0.25">
      <c r="B9" s="655"/>
      <c r="C9" s="655"/>
    </row>
    <row r="10" spans="2:9" x14ac:dyDescent="0.25">
      <c r="B10" s="330" t="s">
        <v>271</v>
      </c>
      <c r="C10" s="334"/>
      <c r="I10">
        <f>ISNUMBER(C10)*1</f>
        <v>0</v>
      </c>
    </row>
    <row r="11" spans="2:9" ht="30" x14ac:dyDescent="0.25">
      <c r="B11" s="330" t="s">
        <v>272</v>
      </c>
      <c r="C11" s="334"/>
      <c r="I11">
        <f>ISTEXT(C11)*1</f>
        <v>0</v>
      </c>
    </row>
    <row r="12" spans="2:9" ht="30" x14ac:dyDescent="0.25">
      <c r="B12" s="330" t="s">
        <v>281</v>
      </c>
      <c r="C12" s="334"/>
      <c r="I12">
        <f t="shared" ref="I12:I24" si="1">ISTEXT(C12)*1</f>
        <v>0</v>
      </c>
    </row>
    <row r="13" spans="2:9" ht="30" x14ac:dyDescent="0.25">
      <c r="B13" s="330" t="s">
        <v>282</v>
      </c>
      <c r="C13" s="334"/>
      <c r="I13">
        <f t="shared" si="1"/>
        <v>0</v>
      </c>
    </row>
    <row r="14" spans="2:9" ht="30" x14ac:dyDescent="0.25">
      <c r="B14" s="330" t="s">
        <v>273</v>
      </c>
      <c r="C14" s="334"/>
      <c r="I14">
        <f t="shared" si="1"/>
        <v>0</v>
      </c>
    </row>
    <row r="15" spans="2:9" ht="30" x14ac:dyDescent="0.25">
      <c r="B15" s="330" t="s">
        <v>274</v>
      </c>
      <c r="C15" s="334"/>
      <c r="I15">
        <f t="shared" si="1"/>
        <v>0</v>
      </c>
    </row>
    <row r="16" spans="2:9" ht="30" x14ac:dyDescent="0.25">
      <c r="B16" s="330" t="s">
        <v>803</v>
      </c>
      <c r="C16" s="334"/>
      <c r="I16">
        <f t="shared" si="1"/>
        <v>0</v>
      </c>
    </row>
    <row r="17" spans="2:9" ht="29.25" customHeight="1" x14ac:dyDescent="0.25">
      <c r="B17" s="673" t="s">
        <v>275</v>
      </c>
      <c r="C17" s="673"/>
    </row>
    <row r="18" spans="2:9" ht="45" x14ac:dyDescent="0.25">
      <c r="B18" s="330" t="s">
        <v>283</v>
      </c>
      <c r="C18" s="334"/>
      <c r="I18">
        <f t="shared" si="1"/>
        <v>0</v>
      </c>
    </row>
    <row r="19" spans="2:9" ht="45" x14ac:dyDescent="0.25">
      <c r="B19" s="330" t="s">
        <v>284</v>
      </c>
      <c r="C19" s="334"/>
      <c r="I19">
        <f t="shared" si="1"/>
        <v>0</v>
      </c>
    </row>
    <row r="20" spans="2:9" ht="30" x14ac:dyDescent="0.25">
      <c r="B20" s="330" t="s">
        <v>276</v>
      </c>
      <c r="C20" s="334"/>
      <c r="I20">
        <f t="shared" si="1"/>
        <v>0</v>
      </c>
    </row>
    <row r="21" spans="2:9" ht="30" x14ac:dyDescent="0.25">
      <c r="B21" s="330" t="s">
        <v>277</v>
      </c>
      <c r="C21" s="334"/>
      <c r="I21">
        <f t="shared" si="1"/>
        <v>0</v>
      </c>
    </row>
    <row r="22" spans="2:9" ht="30" x14ac:dyDescent="0.25">
      <c r="B22" s="330" t="s">
        <v>278</v>
      </c>
      <c r="C22" s="334"/>
      <c r="I22">
        <f t="shared" si="1"/>
        <v>0</v>
      </c>
    </row>
    <row r="23" spans="2:9" ht="21" x14ac:dyDescent="0.25">
      <c r="B23" s="673" t="s">
        <v>880</v>
      </c>
      <c r="C23" s="673"/>
    </row>
    <row r="24" spans="2:9" ht="91.5" customHeight="1" x14ac:dyDescent="0.25">
      <c r="B24" s="919"/>
      <c r="C24" s="920"/>
      <c r="I24">
        <f>ISTEXT(B24)*1</f>
        <v>0</v>
      </c>
    </row>
    <row r="25" spans="2:9" x14ac:dyDescent="0.25">
      <c r="I25">
        <f>SUM(I5:I24)</f>
        <v>0</v>
      </c>
    </row>
  </sheetData>
  <mergeCells count="7">
    <mergeCell ref="B23:C23"/>
    <mergeCell ref="B24:C24"/>
    <mergeCell ref="B3:C3"/>
    <mergeCell ref="B4:C4"/>
    <mergeCell ref="B8:C8"/>
    <mergeCell ref="B9:C9"/>
    <mergeCell ref="B17:C17"/>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7"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1">
    <pageSetUpPr fitToPage="1"/>
  </sheetPr>
  <dimension ref="B2:K22"/>
  <sheetViews>
    <sheetView showGridLines="0" showRowColHeaders="0" workbookViewId="0"/>
  </sheetViews>
  <sheetFormatPr defaultRowHeight="15" x14ac:dyDescent="0.25"/>
  <cols>
    <col min="2" max="2" width="30.28515625" customWidth="1"/>
    <col min="3" max="3" width="82.85546875" customWidth="1"/>
    <col min="4" max="6" width="2.7109375" customWidth="1"/>
    <col min="7" max="11" width="2.7109375" hidden="1" customWidth="1"/>
    <col min="12" max="12" width="2.7109375" customWidth="1"/>
  </cols>
  <sheetData>
    <row r="2" spans="2:9" x14ac:dyDescent="0.25">
      <c r="B2" s="15" t="s">
        <v>21</v>
      </c>
      <c r="C2" s="74">
        <f>IF(I22&gt;0,IF(I22&gt;12,2,1),0)</f>
        <v>0</v>
      </c>
    </row>
    <row r="3" spans="2:9" ht="25.5" customHeight="1" x14ac:dyDescent="0.25">
      <c r="B3" s="448" t="s">
        <v>268</v>
      </c>
      <c r="C3" s="448"/>
    </row>
    <row r="4" spans="2:9" ht="25.5" customHeight="1" x14ac:dyDescent="0.25">
      <c r="B4" s="511" t="str">
        <f>Produktmodning!C6</f>
        <v xml:space="preserve"> </v>
      </c>
      <c r="C4" s="512"/>
      <c r="H4" s="64"/>
    </row>
    <row r="5" spans="2:9" ht="30" x14ac:dyDescent="0.25">
      <c r="B5" s="24" t="s">
        <v>279</v>
      </c>
      <c r="C5" s="63"/>
      <c r="D5" s="60"/>
      <c r="I5">
        <f>ISTEXT(C5)*1</f>
        <v>0</v>
      </c>
    </row>
    <row r="6" spans="2:9" ht="30" x14ac:dyDescent="0.25">
      <c r="B6" s="24" t="s">
        <v>269</v>
      </c>
      <c r="C6" s="63"/>
      <c r="D6" s="60"/>
      <c r="I6">
        <f t="shared" ref="I6:I7" si="0">ISTEXT(C6)*1</f>
        <v>0</v>
      </c>
    </row>
    <row r="7" spans="2:9" ht="42.75" customHeight="1" x14ac:dyDescent="0.25">
      <c r="B7" s="24" t="s">
        <v>280</v>
      </c>
      <c r="C7" s="63"/>
      <c r="I7">
        <f t="shared" si="0"/>
        <v>0</v>
      </c>
    </row>
    <row r="8" spans="2:9" ht="24.75" customHeight="1" x14ac:dyDescent="0.25">
      <c r="B8" s="673" t="s">
        <v>802</v>
      </c>
      <c r="C8" s="673"/>
    </row>
    <row r="9" spans="2:9" ht="153.75" customHeight="1" x14ac:dyDescent="0.25">
      <c r="B9" s="655"/>
      <c r="C9" s="655"/>
    </row>
    <row r="10" spans="2:9" ht="30" x14ac:dyDescent="0.25">
      <c r="B10" s="24" t="s">
        <v>272</v>
      </c>
      <c r="C10" s="63"/>
      <c r="I10">
        <f>ISTEXT(C10)*1</f>
        <v>0</v>
      </c>
    </row>
    <row r="11" spans="2:9" x14ac:dyDescent="0.25">
      <c r="B11" s="24" t="s">
        <v>286</v>
      </c>
      <c r="C11" s="63"/>
      <c r="I11">
        <f t="shared" ref="I11:I21" si="1">ISTEXT(C11)*1</f>
        <v>0</v>
      </c>
    </row>
    <row r="12" spans="2:9" x14ac:dyDescent="0.25">
      <c r="B12" s="24" t="s">
        <v>285</v>
      </c>
      <c r="C12" s="63"/>
      <c r="I12">
        <f>ISTEXT(C12)*1</f>
        <v>0</v>
      </c>
    </row>
    <row r="13" spans="2:9" x14ac:dyDescent="0.25">
      <c r="B13" s="24" t="s">
        <v>271</v>
      </c>
      <c r="C13" s="63"/>
      <c r="I13">
        <f>ISNUMBER(C13)*1</f>
        <v>0</v>
      </c>
    </row>
    <row r="14" spans="2:9" ht="29.25" customHeight="1" x14ac:dyDescent="0.25">
      <c r="B14" s="673" t="s">
        <v>275</v>
      </c>
      <c r="C14" s="673"/>
    </row>
    <row r="15" spans="2:9" ht="45" x14ac:dyDescent="0.25">
      <c r="B15" s="24" t="s">
        <v>283</v>
      </c>
      <c r="C15" s="63"/>
      <c r="I15">
        <f t="shared" si="1"/>
        <v>0</v>
      </c>
    </row>
    <row r="16" spans="2:9" ht="45" x14ac:dyDescent="0.25">
      <c r="B16" s="24" t="s">
        <v>284</v>
      </c>
      <c r="C16" s="63"/>
      <c r="I16">
        <f t="shared" si="1"/>
        <v>0</v>
      </c>
    </row>
    <row r="17" spans="2:9" ht="30" x14ac:dyDescent="0.25">
      <c r="B17" s="24" t="s">
        <v>276</v>
      </c>
      <c r="C17" s="63"/>
      <c r="I17">
        <f t="shared" si="1"/>
        <v>0</v>
      </c>
    </row>
    <row r="18" spans="2:9" ht="30" x14ac:dyDescent="0.25">
      <c r="B18" s="24" t="s">
        <v>277</v>
      </c>
      <c r="C18" s="63"/>
      <c r="I18">
        <f t="shared" si="1"/>
        <v>0</v>
      </c>
    </row>
    <row r="19" spans="2:9" ht="30" x14ac:dyDescent="0.25">
      <c r="B19" s="24" t="s">
        <v>278</v>
      </c>
      <c r="C19" s="63"/>
      <c r="I19">
        <f t="shared" si="1"/>
        <v>0</v>
      </c>
    </row>
    <row r="20" spans="2:9" ht="21" x14ac:dyDescent="0.25">
      <c r="B20" s="673" t="s">
        <v>880</v>
      </c>
      <c r="C20" s="673"/>
    </row>
    <row r="21" spans="2:9" ht="119.25" customHeight="1" x14ac:dyDescent="0.25">
      <c r="B21" s="919"/>
      <c r="C21" s="920"/>
      <c r="I21">
        <f>ISTEXT(B21)*1</f>
        <v>0</v>
      </c>
    </row>
    <row r="22" spans="2:9" x14ac:dyDescent="0.25">
      <c r="I22">
        <f>SUM(I5:I21)</f>
        <v>0</v>
      </c>
    </row>
  </sheetData>
  <mergeCells count="7">
    <mergeCell ref="B20:C20"/>
    <mergeCell ref="B21:C21"/>
    <mergeCell ref="B3:C3"/>
    <mergeCell ref="B4:C4"/>
    <mergeCell ref="B8:C8"/>
    <mergeCell ref="B9:C9"/>
    <mergeCell ref="B14:C14"/>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7"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2">
    <pageSetUpPr fitToPage="1"/>
  </sheetPr>
  <dimension ref="B2:K22"/>
  <sheetViews>
    <sheetView showGridLines="0" showRowColHeaders="0" workbookViewId="0"/>
  </sheetViews>
  <sheetFormatPr defaultRowHeight="15" x14ac:dyDescent="0.25"/>
  <cols>
    <col min="2" max="2" width="30.28515625" customWidth="1"/>
    <col min="3" max="3" width="82.85546875" customWidth="1"/>
    <col min="5" max="10" width="0" hidden="1" customWidth="1"/>
    <col min="11" max="11" width="2.7109375" hidden="1" customWidth="1"/>
  </cols>
  <sheetData>
    <row r="2" spans="2:9" x14ac:dyDescent="0.25">
      <c r="B2" s="15" t="s">
        <v>21</v>
      </c>
      <c r="C2" s="74">
        <f>IF(I22&gt;0,IF(I22&gt;12,2,1),0)</f>
        <v>0</v>
      </c>
    </row>
    <row r="3" spans="2:9" ht="25.5" customHeight="1" x14ac:dyDescent="0.25">
      <c r="B3" s="448" t="s">
        <v>268</v>
      </c>
      <c r="C3" s="448"/>
    </row>
    <row r="4" spans="2:9" ht="25.5" customHeight="1" x14ac:dyDescent="0.25">
      <c r="B4" s="511" t="str">
        <f>Produktmodning!C7</f>
        <v xml:space="preserve"> </v>
      </c>
      <c r="C4" s="512"/>
      <c r="H4" s="64"/>
    </row>
    <row r="5" spans="2:9" ht="30" x14ac:dyDescent="0.25">
      <c r="B5" s="330" t="s">
        <v>279</v>
      </c>
      <c r="C5" s="334"/>
      <c r="D5" s="60"/>
      <c r="I5">
        <f>ISTEXT(C5)*1</f>
        <v>0</v>
      </c>
    </row>
    <row r="6" spans="2:9" ht="30" x14ac:dyDescent="0.25">
      <c r="B6" s="330" t="s">
        <v>269</v>
      </c>
      <c r="C6" s="334"/>
      <c r="D6" s="60"/>
      <c r="I6">
        <f t="shared" ref="I6:I7" si="0">ISTEXT(C6)*1</f>
        <v>0</v>
      </c>
    </row>
    <row r="7" spans="2:9" ht="42.75" customHeight="1" x14ac:dyDescent="0.25">
      <c r="B7" s="330" t="s">
        <v>280</v>
      </c>
      <c r="C7" s="334"/>
      <c r="I7">
        <f t="shared" si="0"/>
        <v>0</v>
      </c>
    </row>
    <row r="8" spans="2:9" ht="24.75" customHeight="1" x14ac:dyDescent="0.25">
      <c r="B8" s="673" t="s">
        <v>802</v>
      </c>
      <c r="C8" s="673"/>
    </row>
    <row r="9" spans="2:9" ht="153.75" customHeight="1" x14ac:dyDescent="0.25">
      <c r="B9" s="655"/>
      <c r="C9" s="655"/>
    </row>
    <row r="10" spans="2:9" ht="30" x14ac:dyDescent="0.25">
      <c r="B10" s="330" t="s">
        <v>272</v>
      </c>
      <c r="C10" s="334"/>
      <c r="I10">
        <f>ISTEXT(C10)*1</f>
        <v>0</v>
      </c>
    </row>
    <row r="11" spans="2:9" x14ac:dyDescent="0.25">
      <c r="B11" s="330" t="s">
        <v>286</v>
      </c>
      <c r="C11" s="334"/>
      <c r="I11">
        <f t="shared" ref="I11:I21" si="1">ISTEXT(C11)*1</f>
        <v>0</v>
      </c>
    </row>
    <row r="12" spans="2:9" x14ac:dyDescent="0.25">
      <c r="B12" s="330" t="s">
        <v>285</v>
      </c>
      <c r="C12" s="334"/>
      <c r="I12">
        <f>ISTEXT(C12)*1</f>
        <v>0</v>
      </c>
    </row>
    <row r="13" spans="2:9" x14ac:dyDescent="0.25">
      <c r="B13" s="330" t="s">
        <v>271</v>
      </c>
      <c r="C13" s="334"/>
      <c r="I13">
        <f>ISNUMBER(C13)*1</f>
        <v>0</v>
      </c>
    </row>
    <row r="14" spans="2:9" ht="29.25" customHeight="1" x14ac:dyDescent="0.25">
      <c r="B14" s="673" t="s">
        <v>275</v>
      </c>
      <c r="C14" s="673"/>
    </row>
    <row r="15" spans="2:9" ht="45" x14ac:dyDescent="0.25">
      <c r="B15" s="330" t="s">
        <v>283</v>
      </c>
      <c r="C15" s="334"/>
      <c r="I15">
        <f t="shared" si="1"/>
        <v>0</v>
      </c>
    </row>
    <row r="16" spans="2:9" ht="45" x14ac:dyDescent="0.25">
      <c r="B16" s="330" t="s">
        <v>284</v>
      </c>
      <c r="C16" s="334"/>
      <c r="I16">
        <f t="shared" si="1"/>
        <v>0</v>
      </c>
    </row>
    <row r="17" spans="2:9" ht="30" x14ac:dyDescent="0.25">
      <c r="B17" s="330" t="s">
        <v>276</v>
      </c>
      <c r="C17" s="334"/>
      <c r="I17">
        <f t="shared" si="1"/>
        <v>0</v>
      </c>
    </row>
    <row r="18" spans="2:9" ht="30" x14ac:dyDescent="0.25">
      <c r="B18" s="330" t="s">
        <v>277</v>
      </c>
      <c r="C18" s="334"/>
      <c r="I18">
        <f t="shared" si="1"/>
        <v>0</v>
      </c>
    </row>
    <row r="19" spans="2:9" ht="30" x14ac:dyDescent="0.25">
      <c r="B19" s="330" t="s">
        <v>278</v>
      </c>
      <c r="C19" s="334"/>
      <c r="I19">
        <f t="shared" si="1"/>
        <v>0</v>
      </c>
    </row>
    <row r="20" spans="2:9" ht="21" x14ac:dyDescent="0.25">
      <c r="B20" s="673" t="s">
        <v>880</v>
      </c>
      <c r="C20" s="673"/>
    </row>
    <row r="21" spans="2:9" ht="102.75" customHeight="1" x14ac:dyDescent="0.25">
      <c r="B21" s="919"/>
      <c r="C21" s="920"/>
      <c r="I21">
        <f>ISTEXT(B21)*1</f>
        <v>0</v>
      </c>
    </row>
    <row r="22" spans="2:9" x14ac:dyDescent="0.25">
      <c r="I22">
        <f>SUM(I5:I21)</f>
        <v>0</v>
      </c>
    </row>
  </sheetData>
  <mergeCells count="7">
    <mergeCell ref="B20:C20"/>
    <mergeCell ref="B21:C21"/>
    <mergeCell ref="B3:C3"/>
    <mergeCell ref="B4:C4"/>
    <mergeCell ref="B8:C8"/>
    <mergeCell ref="B9:C9"/>
    <mergeCell ref="B14:C14"/>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7"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4">
    <pageSetUpPr fitToPage="1"/>
  </sheetPr>
  <dimension ref="B2:J24"/>
  <sheetViews>
    <sheetView showGridLines="0" showRowColHeaders="0" workbookViewId="0"/>
  </sheetViews>
  <sheetFormatPr defaultRowHeight="15" x14ac:dyDescent="0.25"/>
  <cols>
    <col min="2" max="2" width="30.28515625" customWidth="1"/>
    <col min="3" max="3" width="82.85546875" customWidth="1"/>
    <col min="4" max="4" width="7.28515625" customWidth="1"/>
    <col min="5" max="7" width="1.28515625" customWidth="1"/>
    <col min="8" max="10" width="9.140625" hidden="1" customWidth="1"/>
  </cols>
  <sheetData>
    <row r="2" spans="2:9" x14ac:dyDescent="0.25">
      <c r="B2" s="15"/>
      <c r="C2" s="15" t="s">
        <v>21</v>
      </c>
      <c r="D2" s="74">
        <f>IF(I24&gt;0,IF(I24&gt;10,2,1),0)</f>
        <v>0</v>
      </c>
    </row>
    <row r="3" spans="2:9" x14ac:dyDescent="0.25">
      <c r="B3" s="83" t="s">
        <v>414</v>
      </c>
      <c r="C3" s="15"/>
      <c r="D3" s="74"/>
    </row>
    <row r="4" spans="2:9" ht="15.75" thickBot="1" x14ac:dyDescent="0.3">
      <c r="B4" s="15"/>
      <c r="C4" s="15"/>
      <c r="D4" s="74"/>
    </row>
    <row r="5" spans="2:9" ht="25.5" customHeight="1" x14ac:dyDescent="0.25">
      <c r="B5" s="691" t="s">
        <v>403</v>
      </c>
      <c r="C5" s="692"/>
      <c r="D5" s="693"/>
    </row>
    <row r="6" spans="2:9" ht="45" customHeight="1" x14ac:dyDescent="0.25">
      <c r="B6" s="688"/>
      <c r="C6" s="689"/>
      <c r="D6" s="690"/>
      <c r="I6">
        <f>ISTEXT(B6)*1</f>
        <v>0</v>
      </c>
    </row>
    <row r="7" spans="2:9" ht="21" x14ac:dyDescent="0.25">
      <c r="B7" s="674" t="s">
        <v>413</v>
      </c>
      <c r="C7" s="675"/>
      <c r="D7" s="676"/>
    </row>
    <row r="8" spans="2:9" ht="21" customHeight="1" x14ac:dyDescent="0.25">
      <c r="B8" s="683" t="s">
        <v>404</v>
      </c>
      <c r="C8" s="684"/>
      <c r="D8" s="85"/>
      <c r="I8">
        <f>ISNUMBER(D8)*1</f>
        <v>0</v>
      </c>
    </row>
    <row r="9" spans="2:9" ht="21" customHeight="1" x14ac:dyDescent="0.25">
      <c r="B9" s="683" t="s">
        <v>405</v>
      </c>
      <c r="C9" s="684"/>
      <c r="D9" s="85"/>
      <c r="I9">
        <f t="shared" ref="I9:I12" si="0">ISNUMBER(D9)*1</f>
        <v>0</v>
      </c>
    </row>
    <row r="10" spans="2:9" ht="21" customHeight="1" x14ac:dyDescent="0.25">
      <c r="B10" s="683" t="s">
        <v>406</v>
      </c>
      <c r="C10" s="684"/>
      <c r="D10" s="85"/>
      <c r="I10">
        <f t="shared" si="0"/>
        <v>0</v>
      </c>
    </row>
    <row r="11" spans="2:9" ht="21" customHeight="1" x14ac:dyDescent="0.25">
      <c r="B11" s="683" t="s">
        <v>407</v>
      </c>
      <c r="C11" s="684"/>
      <c r="D11" s="85"/>
      <c r="I11">
        <f t="shared" si="0"/>
        <v>0</v>
      </c>
    </row>
    <row r="12" spans="2:9" ht="21" x14ac:dyDescent="0.25">
      <c r="B12" s="683" t="s">
        <v>407</v>
      </c>
      <c r="C12" s="684"/>
      <c r="D12" s="85"/>
      <c r="I12">
        <f t="shared" si="0"/>
        <v>0</v>
      </c>
    </row>
    <row r="13" spans="2:9" ht="21" x14ac:dyDescent="0.25">
      <c r="B13" s="685" t="s">
        <v>408</v>
      </c>
      <c r="C13" s="686"/>
      <c r="D13" s="687"/>
    </row>
    <row r="14" spans="2:9" ht="44.25" customHeight="1" x14ac:dyDescent="0.25">
      <c r="B14" s="688"/>
      <c r="C14" s="689"/>
      <c r="D14" s="690"/>
      <c r="I14">
        <f>ISTEXT(B14)*1</f>
        <v>0</v>
      </c>
    </row>
    <row r="15" spans="2:9" ht="21" x14ac:dyDescent="0.25">
      <c r="B15" s="685" t="s">
        <v>804</v>
      </c>
      <c r="C15" s="686"/>
      <c r="D15" s="687"/>
    </row>
    <row r="16" spans="2:9" ht="35.25" customHeight="1" x14ac:dyDescent="0.25">
      <c r="B16" s="86" t="s">
        <v>409</v>
      </c>
      <c r="C16" s="689"/>
      <c r="D16" s="690"/>
      <c r="I16">
        <f>ISTEXT(C16)*1</f>
        <v>0</v>
      </c>
    </row>
    <row r="17" spans="2:9" ht="37.5" customHeight="1" x14ac:dyDescent="0.25">
      <c r="B17" s="87" t="s">
        <v>410</v>
      </c>
      <c r="C17" s="689"/>
      <c r="D17" s="690"/>
      <c r="I17">
        <f>ISTEXT(C17)*1</f>
        <v>0</v>
      </c>
    </row>
    <row r="18" spans="2:9" ht="21" x14ac:dyDescent="0.25">
      <c r="B18" s="674" t="s">
        <v>411</v>
      </c>
      <c r="C18" s="675"/>
      <c r="D18" s="676"/>
    </row>
    <row r="19" spans="2:9" ht="40.5" customHeight="1" x14ac:dyDescent="0.25">
      <c r="B19" s="677"/>
      <c r="C19" s="678"/>
      <c r="D19" s="679"/>
      <c r="I19">
        <f>ISTEXT(B19)*1</f>
        <v>0</v>
      </c>
    </row>
    <row r="20" spans="2:9" ht="21" x14ac:dyDescent="0.25">
      <c r="B20" s="674" t="s">
        <v>412</v>
      </c>
      <c r="C20" s="675"/>
      <c r="D20" s="676"/>
    </row>
    <row r="21" spans="2:9" ht="37.5" customHeight="1" thickBot="1" x14ac:dyDescent="0.3">
      <c r="B21" s="680"/>
      <c r="C21" s="681"/>
      <c r="D21" s="682"/>
      <c r="I21">
        <f>ISTEXT(B21)*1</f>
        <v>0</v>
      </c>
    </row>
    <row r="24" spans="2:9" x14ac:dyDescent="0.25">
      <c r="I24">
        <f>SUM(I6:I23)</f>
        <v>0</v>
      </c>
    </row>
  </sheetData>
  <mergeCells count="17">
    <mergeCell ref="B10:C10"/>
    <mergeCell ref="B11:C11"/>
    <mergeCell ref="B5:D5"/>
    <mergeCell ref="B6:D6"/>
    <mergeCell ref="B7:D7"/>
    <mergeCell ref="B8:C8"/>
    <mergeCell ref="B9:C9"/>
    <mergeCell ref="B18:D18"/>
    <mergeCell ref="B19:D19"/>
    <mergeCell ref="B20:D20"/>
    <mergeCell ref="B21:D21"/>
    <mergeCell ref="B12:C12"/>
    <mergeCell ref="B13:D13"/>
    <mergeCell ref="B14:D14"/>
    <mergeCell ref="B15:D15"/>
    <mergeCell ref="C16:D16"/>
    <mergeCell ref="C17:D17"/>
  </mergeCells>
  <conditionalFormatting sqref="D2:D4">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73" orientation="portrait" r:id="rId1"/>
  <drawing r:id="rId2"/>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63">
    <pageSetUpPr fitToPage="1"/>
  </sheetPr>
  <dimension ref="B1:AO45"/>
  <sheetViews>
    <sheetView showGridLines="0" showRowColHeaders="0" zoomScaleNormal="100" workbookViewId="0"/>
  </sheetViews>
  <sheetFormatPr defaultRowHeight="15" x14ac:dyDescent="0.25"/>
  <cols>
    <col min="2" max="2" width="3.85546875" customWidth="1"/>
    <col min="3" max="3" width="3" customWidth="1"/>
    <col min="4" max="4" width="7.7109375" customWidth="1"/>
    <col min="5" max="5" width="9.42578125" customWidth="1"/>
    <col min="6" max="6" width="5.42578125" customWidth="1"/>
    <col min="7" max="7" width="5.140625" customWidth="1"/>
    <col min="8" max="31" width="2.140625" customWidth="1"/>
    <col min="33" max="33" width="9.140625" customWidth="1"/>
    <col min="34" max="41" width="9.140625" hidden="1" customWidth="1"/>
  </cols>
  <sheetData>
    <row r="1" spans="2:41" ht="26.25" x14ac:dyDescent="0.4">
      <c r="E1" s="84"/>
    </row>
    <row r="2" spans="2:41" ht="16.5" customHeight="1" x14ac:dyDescent="0.4">
      <c r="E2" s="84"/>
      <c r="AB2" s="15" t="s">
        <v>21</v>
      </c>
      <c r="AC2" s="699">
        <f>IF(SUM(H22:AE31)&gt;0,IF(SUM(H22:AE31)&gt;20,2,1),0)</f>
        <v>0</v>
      </c>
      <c r="AD2" s="699"/>
      <c r="AE2" s="699"/>
    </row>
    <row r="3" spans="2:41" ht="26.25" customHeight="1" x14ac:dyDescent="0.25">
      <c r="B3" s="695" t="s">
        <v>270</v>
      </c>
      <c r="C3" s="696"/>
      <c r="D3" s="696"/>
      <c r="E3" s="696"/>
      <c r="F3" s="696"/>
      <c r="G3" s="696"/>
      <c r="H3" s="696"/>
      <c r="I3" s="696"/>
      <c r="J3" s="696"/>
      <c r="K3" s="696"/>
      <c r="L3" s="696"/>
      <c r="M3" s="696"/>
      <c r="N3" s="696"/>
      <c r="O3" s="696"/>
      <c r="P3" s="696"/>
      <c r="Q3" s="696"/>
      <c r="R3" s="696"/>
      <c r="S3" s="696"/>
      <c r="T3" s="696"/>
      <c r="U3" s="696"/>
      <c r="V3" s="696"/>
      <c r="W3" s="696"/>
      <c r="X3" s="696"/>
      <c r="Y3" s="696"/>
      <c r="Z3" s="696"/>
      <c r="AA3" s="696"/>
      <c r="AB3" s="696"/>
      <c r="AC3" s="696"/>
      <c r="AD3" s="696"/>
      <c r="AE3" s="696"/>
    </row>
    <row r="4" spans="2:41" ht="46.5" customHeight="1" x14ac:dyDescent="0.25">
      <c r="B4" s="697" t="s">
        <v>402</v>
      </c>
      <c r="C4" s="698"/>
      <c r="D4" s="698"/>
      <c r="E4" s="698"/>
      <c r="F4" s="698"/>
      <c r="G4" s="698"/>
      <c r="H4" s="698"/>
      <c r="I4" s="698"/>
      <c r="J4" s="698"/>
      <c r="K4" s="698"/>
      <c r="L4" s="698"/>
      <c r="M4" s="698"/>
      <c r="N4" s="698"/>
      <c r="O4" s="698"/>
      <c r="P4" s="698"/>
      <c r="Q4" s="698"/>
      <c r="R4" s="698"/>
      <c r="S4" s="698"/>
      <c r="T4" s="698"/>
      <c r="U4" s="698"/>
      <c r="V4" s="698"/>
      <c r="W4" s="698"/>
      <c r="X4" s="698"/>
      <c r="Y4" s="698"/>
      <c r="Z4" s="698"/>
      <c r="AA4" s="698"/>
      <c r="AB4" s="698"/>
      <c r="AC4" s="698"/>
      <c r="AD4" s="698"/>
      <c r="AE4" s="698"/>
    </row>
    <row r="5" spans="2:41" x14ac:dyDescent="0.25">
      <c r="B5" s="65" t="s">
        <v>287</v>
      </c>
    </row>
    <row r="7" spans="2:41" s="77" customFormat="1" ht="11.25" customHeight="1" x14ac:dyDescent="0.2">
      <c r="B7" s="730" t="s">
        <v>377</v>
      </c>
      <c r="C7" s="730"/>
      <c r="D7" s="730"/>
      <c r="E7" s="730"/>
      <c r="F7" s="730"/>
      <c r="G7" s="730"/>
      <c r="H7" s="730"/>
      <c r="I7" s="730"/>
      <c r="J7" s="730"/>
      <c r="K7" s="730"/>
      <c r="L7" s="730"/>
      <c r="M7" s="730"/>
      <c r="N7" s="730"/>
      <c r="O7" s="730"/>
    </row>
    <row r="8" spans="2:41" s="77" customFormat="1" ht="11.25" customHeight="1" x14ac:dyDescent="0.2">
      <c r="B8" s="730"/>
      <c r="C8" s="730"/>
      <c r="D8" s="730"/>
      <c r="E8" s="730"/>
      <c r="F8" s="730"/>
      <c r="G8" s="730"/>
      <c r="H8" s="730"/>
      <c r="I8" s="730"/>
      <c r="J8" s="730"/>
      <c r="K8" s="730"/>
      <c r="L8" s="730"/>
      <c r="M8" s="730"/>
      <c r="N8" s="730"/>
      <c r="O8" s="730"/>
      <c r="AH8" s="78" t="s">
        <v>378</v>
      </c>
    </row>
    <row r="9" spans="2:41" s="77" customFormat="1" ht="11.25" customHeight="1" x14ac:dyDescent="0.2">
      <c r="B9" s="730"/>
      <c r="C9" s="730"/>
      <c r="D9" s="730"/>
      <c r="E9" s="730"/>
      <c r="F9" s="730"/>
      <c r="G9" s="730"/>
      <c r="H9" s="730"/>
      <c r="I9" s="730"/>
      <c r="J9" s="730"/>
      <c r="K9" s="730"/>
      <c r="L9" s="730"/>
      <c r="M9" s="730"/>
      <c r="N9" s="730"/>
      <c r="O9" s="730"/>
    </row>
    <row r="10" spans="2:41" s="77" customFormat="1" ht="11.25" customHeight="1" x14ac:dyDescent="0.25">
      <c r="B10" s="730"/>
      <c r="C10" s="730"/>
      <c r="D10" s="730"/>
      <c r="E10" s="730"/>
      <c r="F10" s="730"/>
      <c r="G10" s="730"/>
      <c r="H10" s="730"/>
      <c r="I10" s="730"/>
      <c r="J10" s="730"/>
      <c r="K10" s="730"/>
      <c r="L10" s="730"/>
      <c r="AH10">
        <f>House_of_Quality!H$22*House_of_Quality!$G23*House_of_Quality!H23</f>
        <v>0</v>
      </c>
      <c r="AI10">
        <f>House_of_Quality!K$22*House_of_Quality!$G23*House_of_Quality!K23</f>
        <v>0</v>
      </c>
      <c r="AJ10">
        <f>House_of_Quality!N$22*House_of_Quality!$G23*House_of_Quality!N23</f>
        <v>0</v>
      </c>
      <c r="AK10">
        <f>House_of_Quality!Q$22*House_of_Quality!$G23*House_of_Quality!Q23</f>
        <v>0</v>
      </c>
      <c r="AL10">
        <f>House_of_Quality!T$22*House_of_Quality!$G23*House_of_Quality!T23</f>
        <v>0</v>
      </c>
      <c r="AM10">
        <f>House_of_Quality!W$22*House_of_Quality!$G23*House_of_Quality!W23</f>
        <v>0</v>
      </c>
      <c r="AN10">
        <f>House_of_Quality!Z$22*House_of_Quality!$G23*House_of_Quality!Z23</f>
        <v>0</v>
      </c>
      <c r="AO10">
        <f>House_of_Quality!AC$22*House_of_Quality!$G23*House_of_Quality!AC23</f>
        <v>0</v>
      </c>
    </row>
    <row r="11" spans="2:41" s="77" customFormat="1" ht="11.25" customHeight="1" x14ac:dyDescent="0.25">
      <c r="B11" s="731"/>
      <c r="C11" s="731"/>
      <c r="D11" s="731"/>
      <c r="E11" s="731"/>
      <c r="F11" s="731"/>
      <c r="G11" s="731"/>
      <c r="H11" s="731"/>
      <c r="I11" s="731"/>
      <c r="J11" s="731"/>
      <c r="K11" s="731"/>
      <c r="L11" s="731"/>
      <c r="AH11">
        <f>House_of_Quality!H$22*House_of_Quality!$G24*House_of_Quality!H24</f>
        <v>0</v>
      </c>
      <c r="AI11">
        <f>House_of_Quality!K$22*House_of_Quality!$G24*House_of_Quality!K24</f>
        <v>0</v>
      </c>
      <c r="AJ11">
        <f>House_of_Quality!N$22*House_of_Quality!$G24*House_of_Quality!N24</f>
        <v>0</v>
      </c>
      <c r="AK11">
        <f>House_of_Quality!Q$22*House_of_Quality!$G24*House_of_Quality!Q24</f>
        <v>0</v>
      </c>
      <c r="AL11">
        <f>House_of_Quality!T$22*House_of_Quality!$G24*House_of_Quality!T24</f>
        <v>0</v>
      </c>
      <c r="AM11">
        <f>House_of_Quality!W$22*House_of_Quality!$G24*House_of_Quality!W24</f>
        <v>0</v>
      </c>
      <c r="AN11">
        <f>House_of_Quality!Z$22*House_of_Quality!$G24*House_of_Quality!Z24</f>
        <v>0</v>
      </c>
      <c r="AO11">
        <f>House_of_Quality!AC$22*House_of_Quality!$G24*House_of_Quality!AC24</f>
        <v>0</v>
      </c>
    </row>
    <row r="12" spans="2:41" s="77" customFormat="1" ht="11.25" customHeight="1" x14ac:dyDescent="0.25">
      <c r="B12" s="731"/>
      <c r="C12" s="731"/>
      <c r="D12" s="731"/>
      <c r="E12" s="731"/>
      <c r="F12" s="731"/>
      <c r="G12" s="731"/>
      <c r="H12" s="731"/>
      <c r="I12" s="731"/>
      <c r="J12" s="731"/>
      <c r="K12" s="731"/>
      <c r="L12" s="731"/>
      <c r="AH12">
        <f>House_of_Quality!H$22*House_of_Quality!$G25*House_of_Quality!H25</f>
        <v>0</v>
      </c>
      <c r="AI12">
        <f>House_of_Quality!K$22*House_of_Quality!$G25*House_of_Quality!K25</f>
        <v>0</v>
      </c>
      <c r="AJ12">
        <f>House_of_Quality!N$22*House_of_Quality!$G25*House_of_Quality!N25</f>
        <v>0</v>
      </c>
      <c r="AK12">
        <f>House_of_Quality!Q$22*House_of_Quality!$G25*House_of_Quality!Q25</f>
        <v>0</v>
      </c>
      <c r="AL12">
        <f>House_of_Quality!T$22*House_of_Quality!$G25*House_of_Quality!T25</f>
        <v>0</v>
      </c>
      <c r="AM12">
        <f>House_of_Quality!W$22*House_of_Quality!$G25*House_of_Quality!W25</f>
        <v>0</v>
      </c>
      <c r="AN12">
        <f>House_of_Quality!Z$22*House_of_Quality!$G25*House_of_Quality!Z25</f>
        <v>0</v>
      </c>
      <c r="AO12">
        <f>House_of_Quality!AC$22*House_of_Quality!$G25*House_of_Quality!AC25</f>
        <v>0</v>
      </c>
    </row>
    <row r="13" spans="2:41" s="77" customFormat="1" ht="11.25" customHeight="1" x14ac:dyDescent="0.25">
      <c r="B13" s="731" t="s">
        <v>379</v>
      </c>
      <c r="C13" s="731"/>
      <c r="D13" s="731"/>
      <c r="E13" s="731"/>
      <c r="F13" s="731"/>
      <c r="G13" s="731"/>
      <c r="H13" s="731"/>
      <c r="I13" s="731"/>
      <c r="J13" s="731"/>
      <c r="K13" s="731"/>
      <c r="AH13">
        <f>House_of_Quality!H$22*House_of_Quality!$G26*House_of_Quality!H26</f>
        <v>0</v>
      </c>
      <c r="AI13">
        <f>House_of_Quality!K$22*House_of_Quality!$G26*House_of_Quality!K26</f>
        <v>0</v>
      </c>
      <c r="AJ13">
        <f>House_of_Quality!N$22*House_of_Quality!$G26*House_of_Quality!N26</f>
        <v>0</v>
      </c>
      <c r="AK13">
        <f>House_of_Quality!Q$22*House_of_Quality!$G26*House_of_Quality!Q26</f>
        <v>0</v>
      </c>
      <c r="AL13">
        <f>House_of_Quality!T$22*House_of_Quality!$G26*House_of_Quality!T26</f>
        <v>0</v>
      </c>
      <c r="AM13">
        <f>House_of_Quality!W$22*House_of_Quality!$G26*House_of_Quality!W26</f>
        <v>0</v>
      </c>
      <c r="AN13">
        <f>House_of_Quality!Z$22*House_of_Quality!$G26*House_of_Quality!Z26</f>
        <v>0</v>
      </c>
      <c r="AO13">
        <f>House_of_Quality!AC$22*House_of_Quality!$G26*House_of_Quality!AC26</f>
        <v>0</v>
      </c>
    </row>
    <row r="14" spans="2:41" s="77" customFormat="1" ht="11.25" customHeight="1" x14ac:dyDescent="0.25">
      <c r="B14" s="730"/>
      <c r="C14" s="730"/>
      <c r="D14" s="730"/>
      <c r="E14" s="730"/>
      <c r="F14" s="730"/>
      <c r="G14" s="730"/>
      <c r="H14" s="730"/>
      <c r="I14" s="730"/>
      <c r="AH14">
        <f>House_of_Quality!H$22*House_of_Quality!$G27*House_of_Quality!H27</f>
        <v>0</v>
      </c>
      <c r="AI14">
        <f>House_of_Quality!K$22*House_of_Quality!$G27*House_of_Quality!K27</f>
        <v>0</v>
      </c>
      <c r="AJ14">
        <f>House_of_Quality!N$22*House_of_Quality!$G27*House_of_Quality!N27</f>
        <v>0</v>
      </c>
      <c r="AK14">
        <f>House_of_Quality!Q$22*House_of_Quality!$G27*House_of_Quality!Q27</f>
        <v>0</v>
      </c>
      <c r="AL14">
        <f>House_of_Quality!T$22*House_of_Quality!$G27*House_of_Quality!T27</f>
        <v>0</v>
      </c>
      <c r="AM14">
        <f>House_of_Quality!W$22*House_of_Quality!$G27*House_of_Quality!W27</f>
        <v>0</v>
      </c>
      <c r="AN14">
        <f>House_of_Quality!Z$22*House_of_Quality!$G27*House_of_Quality!Z27</f>
        <v>0</v>
      </c>
      <c r="AO14">
        <f>House_of_Quality!AC$22*House_of_Quality!$G27*House_of_Quality!AC27</f>
        <v>0</v>
      </c>
    </row>
    <row r="15" spans="2:41" s="77" customFormat="1" ht="11.25" customHeight="1" x14ac:dyDescent="0.25">
      <c r="B15" s="730"/>
      <c r="C15" s="730"/>
      <c r="D15" s="730"/>
      <c r="E15" s="730"/>
      <c r="F15" s="730"/>
      <c r="G15" s="730"/>
      <c r="H15" s="730"/>
      <c r="I15" s="730"/>
      <c r="AH15">
        <f>House_of_Quality!H$22*House_of_Quality!$G28*House_of_Quality!H28</f>
        <v>0</v>
      </c>
      <c r="AI15">
        <f>House_of_Quality!K$22*House_of_Quality!$G28*House_of_Quality!K28</f>
        <v>0</v>
      </c>
      <c r="AJ15">
        <f>House_of_Quality!N$22*House_of_Quality!$G28*House_of_Quality!N28</f>
        <v>0</v>
      </c>
      <c r="AK15">
        <f>House_of_Quality!Q$22*House_of_Quality!$G28*House_of_Quality!Q28</f>
        <v>0</v>
      </c>
      <c r="AL15">
        <f>House_of_Quality!T$22*House_of_Quality!$G28*House_of_Quality!T28</f>
        <v>0</v>
      </c>
      <c r="AM15">
        <f>House_of_Quality!W$22*House_of_Quality!$G28*House_of_Quality!W28</f>
        <v>0</v>
      </c>
      <c r="AN15">
        <f>House_of_Quality!Z$22*House_of_Quality!$G28*House_of_Quality!Z28</f>
        <v>0</v>
      </c>
      <c r="AO15">
        <f>House_of_Quality!AC$22*House_of_Quality!$G28*House_of_Quality!AC28</f>
        <v>0</v>
      </c>
    </row>
    <row r="16" spans="2:41" s="77" customFormat="1" ht="11.25" customHeight="1" x14ac:dyDescent="0.25">
      <c r="AH16">
        <f>House_of_Quality!H$22*House_of_Quality!$G29*House_of_Quality!H29</f>
        <v>0</v>
      </c>
      <c r="AI16">
        <f>House_of_Quality!K$22*House_of_Quality!$G29*House_of_Quality!K29</f>
        <v>0</v>
      </c>
      <c r="AJ16">
        <f>House_of_Quality!N$22*House_of_Quality!$G29*House_of_Quality!N29</f>
        <v>0</v>
      </c>
      <c r="AK16">
        <f>House_of_Quality!Q$22*House_of_Quality!$G29*House_of_Quality!Q29</f>
        <v>0</v>
      </c>
      <c r="AL16">
        <f>House_of_Quality!T$22*House_of_Quality!$G29*House_of_Quality!T29</f>
        <v>0</v>
      </c>
      <c r="AM16">
        <f>House_of_Quality!W$22*House_of_Quality!$G29*House_of_Quality!W29</f>
        <v>0</v>
      </c>
      <c r="AN16">
        <f>House_of_Quality!Z$22*House_of_Quality!$G29*House_of_Quality!Z29</f>
        <v>0</v>
      </c>
      <c r="AO16">
        <f>House_of_Quality!AC$22*House_of_Quality!$G29*House_of_Quality!AC29</f>
        <v>0</v>
      </c>
    </row>
    <row r="17" spans="2:41" s="77" customFormat="1" ht="11.25" customHeight="1" x14ac:dyDescent="0.25">
      <c r="AH17">
        <f>House_of_Quality!H$22*House_of_Quality!$G30*House_of_Quality!H30</f>
        <v>0</v>
      </c>
      <c r="AI17">
        <f>House_of_Quality!K$22*House_of_Quality!$G30*House_of_Quality!K30</f>
        <v>0</v>
      </c>
      <c r="AJ17">
        <f>House_of_Quality!N$22*House_of_Quality!$G30*House_of_Quality!N30</f>
        <v>0</v>
      </c>
      <c r="AK17">
        <f>House_of_Quality!Q$22*House_of_Quality!$G30*House_of_Quality!Q30</f>
        <v>0</v>
      </c>
      <c r="AL17">
        <f>House_of_Quality!T$22*House_of_Quality!$G30*House_of_Quality!T30</f>
        <v>0</v>
      </c>
      <c r="AM17">
        <f>House_of_Quality!W$22*House_of_Quality!$G30*House_of_Quality!W30</f>
        <v>0</v>
      </c>
      <c r="AN17">
        <f>House_of_Quality!Z$22*House_of_Quality!$G30*House_of_Quality!Z30</f>
        <v>0</v>
      </c>
      <c r="AO17">
        <f>House_of_Quality!AC$22*House_of_Quality!$G30*House_of_Quality!AC30</f>
        <v>0</v>
      </c>
    </row>
    <row r="18" spans="2:41" s="77" customFormat="1" ht="11.25" customHeight="1" x14ac:dyDescent="0.25">
      <c r="AH18">
        <f>House_of_Quality!H$22*House_of_Quality!$G31*House_of_Quality!H31</f>
        <v>0</v>
      </c>
      <c r="AI18">
        <f>House_of_Quality!K$22*House_of_Quality!$G31*House_of_Quality!K31</f>
        <v>0</v>
      </c>
      <c r="AJ18">
        <f>House_of_Quality!N$22*House_of_Quality!$G31*House_of_Quality!N31</f>
        <v>0</v>
      </c>
      <c r="AK18">
        <f>House_of_Quality!Q$22*House_of_Quality!$G31*House_of_Quality!Q31</f>
        <v>0</v>
      </c>
      <c r="AL18">
        <f>House_of_Quality!T$22*House_of_Quality!$G31*House_of_Quality!T31</f>
        <v>0</v>
      </c>
      <c r="AM18">
        <f>House_of_Quality!W$22*House_of_Quality!$G31*House_of_Quality!W31</f>
        <v>0</v>
      </c>
      <c r="AN18">
        <f>House_of_Quality!Z$22*House_of_Quality!$G31*House_of_Quality!Z31</f>
        <v>0</v>
      </c>
      <c r="AO18">
        <f>House_of_Quality!AC$22*House_of_Quality!$G31*House_of_Quality!AC31</f>
        <v>0</v>
      </c>
    </row>
    <row r="19" spans="2:41" s="77" customFormat="1" ht="18.75" customHeight="1" x14ac:dyDescent="0.25">
      <c r="B19" s="751" t="s">
        <v>380</v>
      </c>
      <c r="C19" s="752"/>
      <c r="D19" s="752"/>
      <c r="E19" s="752"/>
      <c r="F19" s="752"/>
      <c r="G19" s="753"/>
      <c r="H19" s="726">
        <v>0</v>
      </c>
      <c r="I19" s="727"/>
      <c r="J19" s="728"/>
      <c r="K19" s="726">
        <v>0</v>
      </c>
      <c r="L19" s="727"/>
      <c r="M19" s="728"/>
      <c r="N19" s="726">
        <v>0</v>
      </c>
      <c r="O19" s="727"/>
      <c r="P19" s="728"/>
      <c r="Q19" s="726">
        <v>0</v>
      </c>
      <c r="R19" s="727"/>
      <c r="S19" s="728"/>
      <c r="T19" s="726">
        <v>0</v>
      </c>
      <c r="U19" s="727"/>
      <c r="V19" s="728"/>
      <c r="W19" s="726">
        <v>0</v>
      </c>
      <c r="X19" s="727"/>
      <c r="Y19" s="728"/>
      <c r="Z19" s="726">
        <v>0</v>
      </c>
      <c r="AA19" s="727"/>
      <c r="AB19" s="728"/>
      <c r="AC19" s="726">
        <v>0</v>
      </c>
      <c r="AD19" s="727"/>
      <c r="AE19" s="728"/>
      <c r="AH19">
        <f t="shared" ref="AH19:AO19" si="0">SUM(AH10:AH18)</f>
        <v>0</v>
      </c>
      <c r="AI19">
        <f t="shared" si="0"/>
        <v>0</v>
      </c>
      <c r="AJ19">
        <f t="shared" si="0"/>
        <v>0</v>
      </c>
      <c r="AK19">
        <f t="shared" si="0"/>
        <v>0</v>
      </c>
      <c r="AL19">
        <f t="shared" si="0"/>
        <v>0</v>
      </c>
      <c r="AM19">
        <f t="shared" si="0"/>
        <v>0</v>
      </c>
      <c r="AN19">
        <f t="shared" si="0"/>
        <v>0</v>
      </c>
      <c r="AO19">
        <f t="shared" si="0"/>
        <v>0</v>
      </c>
    </row>
    <row r="20" spans="2:41" s="79" customFormat="1" ht="31.5" customHeight="1" x14ac:dyDescent="0.25">
      <c r="B20" s="298"/>
      <c r="C20" s="299"/>
      <c r="D20" s="299"/>
      <c r="E20" s="740" t="s">
        <v>381</v>
      </c>
      <c r="F20" s="741"/>
      <c r="G20" s="745" t="s">
        <v>382</v>
      </c>
      <c r="H20" s="748" t="s">
        <v>383</v>
      </c>
      <c r="I20" s="748"/>
      <c r="J20" s="748"/>
      <c r="K20" s="748"/>
      <c r="L20" s="748"/>
      <c r="M20" s="748"/>
      <c r="N20" s="748"/>
      <c r="O20" s="748"/>
      <c r="P20" s="748"/>
      <c r="Q20" s="749" t="s">
        <v>894</v>
      </c>
      <c r="R20" s="749"/>
      <c r="S20" s="749"/>
      <c r="T20" s="749"/>
      <c r="U20" s="749"/>
      <c r="V20" s="749"/>
      <c r="W20" s="748" t="s">
        <v>384</v>
      </c>
      <c r="X20" s="748"/>
      <c r="Y20" s="748"/>
      <c r="Z20" s="748"/>
      <c r="AA20" s="748"/>
      <c r="AB20" s="748"/>
      <c r="AC20" s="748"/>
      <c r="AD20" s="748"/>
      <c r="AE20" s="748"/>
      <c r="AH20">
        <f>SUM(AH19:AO19)</f>
        <v>0</v>
      </c>
      <c r="AI20"/>
      <c r="AJ20"/>
      <c r="AK20"/>
      <c r="AL20"/>
      <c r="AM20"/>
      <c r="AN20"/>
      <c r="AO20"/>
    </row>
    <row r="21" spans="2:41" s="77" customFormat="1" ht="109.5" customHeight="1" x14ac:dyDescent="0.2">
      <c r="B21" s="300"/>
      <c r="C21" s="301"/>
      <c r="D21" s="301"/>
      <c r="E21" s="742"/>
      <c r="F21" s="743"/>
      <c r="G21" s="746"/>
      <c r="H21" s="729"/>
      <c r="I21" s="729"/>
      <c r="J21" s="729"/>
      <c r="K21" s="724"/>
      <c r="L21" s="724"/>
      <c r="M21" s="724"/>
      <c r="N21" s="724"/>
      <c r="O21" s="724"/>
      <c r="P21" s="724"/>
      <c r="Q21" s="724"/>
      <c r="R21" s="724"/>
      <c r="S21" s="724"/>
      <c r="T21" s="724"/>
      <c r="U21" s="724"/>
      <c r="V21" s="724"/>
      <c r="W21" s="724"/>
      <c r="X21" s="724"/>
      <c r="Y21" s="724"/>
      <c r="Z21" s="724"/>
      <c r="AA21" s="724"/>
      <c r="AB21" s="724"/>
      <c r="AC21" s="724"/>
      <c r="AD21" s="724"/>
      <c r="AE21" s="724"/>
    </row>
    <row r="22" spans="2:41" s="77" customFormat="1" ht="18.75" customHeight="1" x14ac:dyDescent="0.2">
      <c r="B22" s="735" t="s">
        <v>895</v>
      </c>
      <c r="C22" s="736"/>
      <c r="D22" s="736"/>
      <c r="E22" s="736"/>
      <c r="F22" s="744"/>
      <c r="G22" s="747"/>
      <c r="H22" s="721"/>
      <c r="I22" s="722"/>
      <c r="J22" s="723"/>
      <c r="K22" s="713"/>
      <c r="L22" s="714"/>
      <c r="M22" s="715"/>
      <c r="N22" s="713"/>
      <c r="O22" s="714"/>
      <c r="P22" s="715"/>
      <c r="Q22" s="713"/>
      <c r="R22" s="714"/>
      <c r="S22" s="715"/>
      <c r="T22" s="713"/>
      <c r="U22" s="714"/>
      <c r="V22" s="715"/>
      <c r="W22" s="713"/>
      <c r="X22" s="714"/>
      <c r="Y22" s="715"/>
      <c r="Z22" s="713"/>
      <c r="AA22" s="714"/>
      <c r="AB22" s="715"/>
      <c r="AC22" s="713"/>
      <c r="AD22" s="714"/>
      <c r="AE22" s="715"/>
    </row>
    <row r="23" spans="2:41" s="77" customFormat="1" ht="15" customHeight="1" x14ac:dyDescent="0.2">
      <c r="B23" s="925" t="s">
        <v>896</v>
      </c>
      <c r="C23" s="719" t="s">
        <v>383</v>
      </c>
      <c r="D23" s="720"/>
      <c r="E23" s="720"/>
      <c r="F23" s="720"/>
      <c r="G23" s="80"/>
      <c r="H23" s="713"/>
      <c r="I23" s="714"/>
      <c r="J23" s="715"/>
      <c r="K23" s="713"/>
      <c r="L23" s="714"/>
      <c r="M23" s="715"/>
      <c r="N23" s="713"/>
      <c r="O23" s="714"/>
      <c r="P23" s="715"/>
      <c r="Q23" s="713"/>
      <c r="R23" s="714"/>
      <c r="S23" s="715"/>
      <c r="T23" s="713"/>
      <c r="U23" s="714"/>
      <c r="V23" s="715"/>
      <c r="W23" s="713"/>
      <c r="X23" s="714"/>
      <c r="Y23" s="715"/>
      <c r="Z23" s="713"/>
      <c r="AA23" s="714"/>
      <c r="AB23" s="715"/>
      <c r="AC23" s="713"/>
      <c r="AD23" s="714"/>
      <c r="AE23" s="715"/>
    </row>
    <row r="24" spans="2:41" s="77" customFormat="1" ht="15" customHeight="1" x14ac:dyDescent="0.2">
      <c r="B24" s="926"/>
      <c r="C24" s="716"/>
      <c r="D24" s="712"/>
      <c r="E24" s="712"/>
      <c r="F24" s="712"/>
      <c r="G24" s="80"/>
      <c r="H24" s="713"/>
      <c r="I24" s="714"/>
      <c r="J24" s="715"/>
      <c r="K24" s="713"/>
      <c r="L24" s="714"/>
      <c r="M24" s="715"/>
      <c r="N24" s="713"/>
      <c r="O24" s="714"/>
      <c r="P24" s="715"/>
      <c r="Q24" s="713"/>
      <c r="R24" s="714"/>
      <c r="S24" s="715"/>
      <c r="T24" s="713"/>
      <c r="U24" s="714"/>
      <c r="V24" s="715"/>
      <c r="W24" s="713"/>
      <c r="X24" s="714"/>
      <c r="Y24" s="715"/>
      <c r="Z24" s="713"/>
      <c r="AA24" s="714"/>
      <c r="AB24" s="715"/>
      <c r="AC24" s="713"/>
      <c r="AD24" s="714"/>
      <c r="AE24" s="715"/>
    </row>
    <row r="25" spans="2:41" s="77" customFormat="1" ht="15" customHeight="1" x14ac:dyDescent="0.2">
      <c r="B25" s="926"/>
      <c r="C25" s="716"/>
      <c r="D25" s="712"/>
      <c r="E25" s="712"/>
      <c r="F25" s="712"/>
      <c r="G25" s="80"/>
      <c r="H25" s="713"/>
      <c r="I25" s="714"/>
      <c r="J25" s="715"/>
      <c r="K25" s="713"/>
      <c r="L25" s="714"/>
      <c r="M25" s="715"/>
      <c r="N25" s="713"/>
      <c r="O25" s="714"/>
      <c r="P25" s="715"/>
      <c r="Q25" s="713"/>
      <c r="R25" s="714"/>
      <c r="S25" s="715"/>
      <c r="T25" s="713"/>
      <c r="U25" s="714"/>
      <c r="V25" s="715"/>
      <c r="W25" s="713"/>
      <c r="X25" s="714"/>
      <c r="Y25" s="715"/>
      <c r="Z25" s="713"/>
      <c r="AA25" s="714"/>
      <c r="AB25" s="715"/>
      <c r="AC25" s="713"/>
      <c r="AD25" s="714"/>
      <c r="AE25" s="715"/>
    </row>
    <row r="26" spans="2:41" s="77" customFormat="1" ht="15" customHeight="1" x14ac:dyDescent="0.2">
      <c r="B26" s="926"/>
      <c r="C26" s="716"/>
      <c r="D26" s="712"/>
      <c r="E26" s="712"/>
      <c r="F26" s="712"/>
      <c r="G26" s="80"/>
      <c r="H26" s="713"/>
      <c r="I26" s="714"/>
      <c r="J26" s="715"/>
      <c r="K26" s="713"/>
      <c r="L26" s="714"/>
      <c r="M26" s="715"/>
      <c r="N26" s="713"/>
      <c r="O26" s="714"/>
      <c r="P26" s="715"/>
      <c r="Q26" s="713"/>
      <c r="R26" s="714"/>
      <c r="S26" s="715"/>
      <c r="T26" s="713"/>
      <c r="U26" s="714"/>
      <c r="V26" s="715"/>
      <c r="W26" s="713"/>
      <c r="X26" s="714"/>
      <c r="Y26" s="715"/>
      <c r="Z26" s="713"/>
      <c r="AA26" s="714"/>
      <c r="AB26" s="715"/>
      <c r="AC26" s="713"/>
      <c r="AD26" s="714"/>
      <c r="AE26" s="715"/>
    </row>
    <row r="27" spans="2:41" s="77" customFormat="1" ht="12.75" x14ac:dyDescent="0.2">
      <c r="B27" s="926"/>
      <c r="C27" s="724" t="s">
        <v>386</v>
      </c>
      <c r="D27" s="712"/>
      <c r="E27" s="712"/>
      <c r="F27" s="712"/>
      <c r="G27" s="80"/>
      <c r="H27" s="713"/>
      <c r="I27" s="714"/>
      <c r="J27" s="715"/>
      <c r="K27" s="713"/>
      <c r="L27" s="714"/>
      <c r="M27" s="715"/>
      <c r="N27" s="713"/>
      <c r="O27" s="714"/>
      <c r="P27" s="715"/>
      <c r="Q27" s="713"/>
      <c r="R27" s="714"/>
      <c r="S27" s="715"/>
      <c r="T27" s="713"/>
      <c r="U27" s="714"/>
      <c r="V27" s="715"/>
      <c r="W27" s="713"/>
      <c r="X27" s="714"/>
      <c r="Y27" s="715"/>
      <c r="Z27" s="713"/>
      <c r="AA27" s="714"/>
      <c r="AB27" s="715"/>
      <c r="AC27" s="713"/>
      <c r="AD27" s="714"/>
      <c r="AE27" s="715"/>
    </row>
    <row r="28" spans="2:41" s="77" customFormat="1" ht="12.75" x14ac:dyDescent="0.2">
      <c r="B28" s="926"/>
      <c r="C28" s="725"/>
      <c r="D28" s="712"/>
      <c r="E28" s="712"/>
      <c r="F28" s="712"/>
      <c r="G28" s="80"/>
      <c r="H28" s="713"/>
      <c r="I28" s="714"/>
      <c r="J28" s="715"/>
      <c r="K28" s="713"/>
      <c r="L28" s="714"/>
      <c r="M28" s="715"/>
      <c r="N28" s="713"/>
      <c r="O28" s="714"/>
      <c r="P28" s="715"/>
      <c r="Q28" s="713"/>
      <c r="R28" s="714"/>
      <c r="S28" s="715"/>
      <c r="T28" s="713"/>
      <c r="U28" s="714"/>
      <c r="V28" s="715"/>
      <c r="W28" s="713"/>
      <c r="X28" s="714"/>
      <c r="Y28" s="715"/>
      <c r="Z28" s="713"/>
      <c r="AA28" s="714"/>
      <c r="AB28" s="715"/>
      <c r="AC28" s="713"/>
      <c r="AD28" s="714"/>
      <c r="AE28" s="715"/>
    </row>
    <row r="29" spans="2:41" s="77" customFormat="1" ht="12.75" x14ac:dyDescent="0.2">
      <c r="B29" s="926"/>
      <c r="C29" s="725"/>
      <c r="D29" s="712"/>
      <c r="E29" s="712"/>
      <c r="F29" s="712"/>
      <c r="G29" s="80"/>
      <c r="H29" s="713"/>
      <c r="I29" s="714"/>
      <c r="J29" s="715"/>
      <c r="K29" s="713"/>
      <c r="L29" s="714"/>
      <c r="M29" s="715"/>
      <c r="N29" s="713"/>
      <c r="O29" s="714"/>
      <c r="P29" s="715"/>
      <c r="Q29" s="713"/>
      <c r="R29" s="714"/>
      <c r="S29" s="715"/>
      <c r="T29" s="713"/>
      <c r="U29" s="714"/>
      <c r="V29" s="715"/>
      <c r="W29" s="713"/>
      <c r="X29" s="714"/>
      <c r="Y29" s="715"/>
      <c r="Z29" s="713"/>
      <c r="AA29" s="714"/>
      <c r="AB29" s="715"/>
      <c r="AC29" s="713"/>
      <c r="AD29" s="714"/>
      <c r="AE29" s="715"/>
    </row>
    <row r="30" spans="2:41" s="77" customFormat="1" ht="12.75" x14ac:dyDescent="0.2">
      <c r="B30" s="926"/>
      <c r="C30" s="725"/>
      <c r="D30" s="712"/>
      <c r="E30" s="712"/>
      <c r="F30" s="712"/>
      <c r="G30" s="80"/>
      <c r="H30" s="713"/>
      <c r="I30" s="714"/>
      <c r="J30" s="715"/>
      <c r="K30" s="713"/>
      <c r="L30" s="714"/>
      <c r="M30" s="715"/>
      <c r="N30" s="713"/>
      <c r="O30" s="714"/>
      <c r="P30" s="715"/>
      <c r="Q30" s="713"/>
      <c r="R30" s="714"/>
      <c r="S30" s="715"/>
      <c r="T30" s="713"/>
      <c r="U30" s="714"/>
      <c r="V30" s="715"/>
      <c r="W30" s="713"/>
      <c r="X30" s="714"/>
      <c r="Y30" s="715"/>
      <c r="Z30" s="713"/>
      <c r="AA30" s="714"/>
      <c r="AB30" s="715"/>
      <c r="AC30" s="713"/>
      <c r="AD30" s="714"/>
      <c r="AE30" s="715"/>
    </row>
    <row r="31" spans="2:41" s="77" customFormat="1" ht="12.75" x14ac:dyDescent="0.2">
      <c r="B31" s="926"/>
      <c r="C31" s="719"/>
      <c r="D31" s="712"/>
      <c r="E31" s="712"/>
      <c r="F31" s="712"/>
      <c r="G31" s="80"/>
      <c r="H31" s="713"/>
      <c r="I31" s="714"/>
      <c r="J31" s="715"/>
      <c r="K31" s="713"/>
      <c r="L31" s="714"/>
      <c r="M31" s="715"/>
      <c r="N31" s="713"/>
      <c r="O31" s="714"/>
      <c r="P31" s="715"/>
      <c r="Q31" s="713"/>
      <c r="R31" s="714"/>
      <c r="S31" s="715"/>
      <c r="T31" s="713"/>
      <c r="U31" s="714"/>
      <c r="V31" s="715"/>
      <c r="W31" s="713"/>
      <c r="X31" s="714"/>
      <c r="Y31" s="715"/>
      <c r="Z31" s="713"/>
      <c r="AA31" s="714"/>
      <c r="AB31" s="715"/>
      <c r="AC31" s="713"/>
      <c r="AD31" s="714"/>
      <c r="AE31" s="715"/>
    </row>
    <row r="32" spans="2:41" s="77" customFormat="1" ht="12.75" x14ac:dyDescent="0.2">
      <c r="C32" s="81"/>
      <c r="D32" s="927" t="s">
        <v>387</v>
      </c>
      <c r="E32" s="927"/>
      <c r="F32" s="927"/>
      <c r="G32" s="927"/>
      <c r="H32" s="928"/>
      <c r="I32" s="928"/>
      <c r="J32" s="928"/>
      <c r="K32" s="928"/>
      <c r="L32" s="928"/>
      <c r="M32" s="928"/>
      <c r="N32" s="928"/>
      <c r="O32" s="928"/>
      <c r="P32" s="928"/>
      <c r="Q32" s="928"/>
      <c r="R32" s="928"/>
      <c r="S32" s="928"/>
      <c r="T32" s="928"/>
      <c r="U32" s="928"/>
      <c r="V32" s="928"/>
      <c r="W32" s="928"/>
      <c r="X32" s="928"/>
      <c r="Y32" s="928"/>
      <c r="Z32" s="928"/>
      <c r="AA32" s="928"/>
      <c r="AB32" s="928"/>
      <c r="AC32" s="928"/>
      <c r="AD32" s="928"/>
      <c r="AE32" s="928"/>
    </row>
    <row r="33" spans="4:31" s="77" customFormat="1" ht="12.75" x14ac:dyDescent="0.2">
      <c r="D33" s="927" t="s">
        <v>388</v>
      </c>
      <c r="E33" s="927"/>
      <c r="F33" s="927"/>
      <c r="G33" s="927"/>
      <c r="H33" s="929"/>
      <c r="I33" s="929"/>
      <c r="J33" s="929"/>
      <c r="K33" s="929"/>
      <c r="L33" s="929"/>
      <c r="M33" s="929"/>
      <c r="N33" s="929"/>
      <c r="O33" s="929"/>
      <c r="P33" s="929"/>
      <c r="Q33" s="929"/>
      <c r="R33" s="929"/>
      <c r="S33" s="929"/>
      <c r="T33" s="929"/>
      <c r="U33" s="929"/>
      <c r="V33" s="929"/>
      <c r="W33" s="929"/>
      <c r="X33" s="929"/>
      <c r="Y33" s="929"/>
      <c r="Z33" s="929"/>
      <c r="AA33" s="929"/>
      <c r="AB33" s="929"/>
      <c r="AC33" s="929"/>
      <c r="AD33" s="929"/>
      <c r="AE33" s="929"/>
    </row>
    <row r="34" spans="4:31" s="77" customFormat="1" ht="12.75" x14ac:dyDescent="0.2">
      <c r="D34" s="751" t="s">
        <v>389</v>
      </c>
      <c r="E34" s="752"/>
      <c r="F34" s="752"/>
      <c r="G34" s="753"/>
      <c r="H34" s="930"/>
      <c r="I34" s="931"/>
      <c r="J34" s="932"/>
      <c r="K34" s="930"/>
      <c r="L34" s="931"/>
      <c r="M34" s="932"/>
      <c r="N34" s="930"/>
      <c r="O34" s="931"/>
      <c r="P34" s="932"/>
      <c r="Q34" s="930"/>
      <c r="R34" s="931"/>
      <c r="S34" s="932"/>
      <c r="T34" s="930"/>
      <c r="U34" s="931"/>
      <c r="V34" s="932"/>
      <c r="W34" s="930"/>
      <c r="X34" s="931"/>
      <c r="Y34" s="932"/>
      <c r="Z34" s="930"/>
      <c r="AA34" s="931"/>
      <c r="AB34" s="932"/>
      <c r="AC34" s="930"/>
      <c r="AD34" s="931"/>
      <c r="AE34" s="932"/>
    </row>
    <row r="35" spans="4:31" s="77" customFormat="1" ht="24.75" customHeight="1" x14ac:dyDescent="0.2">
      <c r="D35" s="927" t="s">
        <v>393</v>
      </c>
      <c r="E35" s="927"/>
      <c r="F35" s="927"/>
      <c r="G35" s="927"/>
      <c r="H35" s="700"/>
      <c r="I35" s="700"/>
      <c r="J35" s="700"/>
      <c r="K35" s="700"/>
      <c r="L35" s="700"/>
      <c r="M35" s="700"/>
      <c r="N35" s="700"/>
      <c r="O35" s="700"/>
      <c r="P35" s="700"/>
      <c r="Q35" s="700"/>
      <c r="R35" s="700"/>
      <c r="S35" s="700"/>
      <c r="T35" s="700"/>
      <c r="U35" s="700"/>
      <c r="V35" s="700"/>
      <c r="W35" s="700"/>
      <c r="X35" s="700"/>
      <c r="Y35" s="700"/>
      <c r="Z35" s="700"/>
      <c r="AA35" s="700"/>
      <c r="AB35" s="700"/>
      <c r="AC35" s="700"/>
      <c r="AD35" s="700"/>
      <c r="AE35" s="700"/>
    </row>
    <row r="36" spans="4:31" s="77" customFormat="1" ht="24.75" customHeight="1" x14ac:dyDescent="0.2">
      <c r="D36" s="933" t="s">
        <v>395</v>
      </c>
      <c r="E36" s="927" t="s">
        <v>897</v>
      </c>
      <c r="F36" s="927"/>
      <c r="G36" s="927"/>
      <c r="H36" s="700"/>
      <c r="I36" s="700"/>
      <c r="J36" s="700"/>
      <c r="K36" s="700"/>
      <c r="L36" s="700"/>
      <c r="M36" s="700"/>
      <c r="N36" s="700"/>
      <c r="O36" s="700"/>
      <c r="P36" s="700"/>
      <c r="Q36" s="700"/>
      <c r="R36" s="700"/>
      <c r="S36" s="700"/>
      <c r="T36" s="700"/>
      <c r="U36" s="700"/>
      <c r="V36" s="700"/>
      <c r="W36" s="700"/>
      <c r="X36" s="700"/>
      <c r="Y36" s="700"/>
      <c r="Z36" s="700"/>
      <c r="AA36" s="700"/>
      <c r="AB36" s="700"/>
      <c r="AC36" s="700"/>
      <c r="AD36" s="700"/>
      <c r="AE36" s="700"/>
    </row>
    <row r="37" spans="4:31" s="77" customFormat="1" ht="24.75" customHeight="1" x14ac:dyDescent="0.2">
      <c r="D37" s="933"/>
      <c r="E37" s="927" t="s">
        <v>396</v>
      </c>
      <c r="F37" s="927"/>
      <c r="G37" s="927"/>
      <c r="H37" s="700"/>
      <c r="I37" s="700"/>
      <c r="J37" s="700"/>
      <c r="K37" s="700"/>
      <c r="L37" s="700"/>
      <c r="M37" s="700"/>
      <c r="N37" s="700"/>
      <c r="O37" s="700"/>
      <c r="P37" s="700"/>
      <c r="Q37" s="700"/>
      <c r="R37" s="700"/>
      <c r="S37" s="700"/>
      <c r="T37" s="700"/>
      <c r="U37" s="700"/>
      <c r="V37" s="700"/>
      <c r="W37" s="700"/>
      <c r="X37" s="700"/>
      <c r="Y37" s="700"/>
      <c r="Z37" s="700"/>
      <c r="AA37" s="700"/>
      <c r="AB37" s="700"/>
      <c r="AC37" s="700"/>
      <c r="AD37" s="700"/>
      <c r="AE37" s="700"/>
    </row>
    <row r="38" spans="4:31" s="77" customFormat="1" ht="24.75" customHeight="1" x14ac:dyDescent="0.2">
      <c r="D38" s="933"/>
      <c r="E38" s="927" t="s">
        <v>898</v>
      </c>
      <c r="F38" s="927"/>
      <c r="G38" s="927"/>
      <c r="H38" s="700"/>
      <c r="I38" s="700"/>
      <c r="J38" s="700"/>
      <c r="K38" s="700"/>
      <c r="L38" s="700"/>
      <c r="M38" s="700"/>
      <c r="N38" s="700"/>
      <c r="O38" s="700"/>
      <c r="P38" s="700"/>
      <c r="Q38" s="700"/>
      <c r="R38" s="700"/>
      <c r="S38" s="700"/>
      <c r="T38" s="700"/>
      <c r="U38" s="700"/>
      <c r="V38" s="700"/>
      <c r="W38" s="700"/>
      <c r="X38" s="700"/>
      <c r="Y38" s="700"/>
      <c r="Z38" s="700"/>
      <c r="AA38" s="700"/>
      <c r="AB38" s="700"/>
      <c r="AC38" s="700"/>
      <c r="AD38" s="700"/>
      <c r="AE38" s="700"/>
    </row>
    <row r="39" spans="4:31" s="77" customFormat="1" ht="12.75" x14ac:dyDescent="0.2">
      <c r="D39" s="82">
        <v>9</v>
      </c>
      <c r="E39" s="934" t="s">
        <v>397</v>
      </c>
      <c r="F39" s="934"/>
      <c r="G39" s="934"/>
      <c r="H39" s="934"/>
      <c r="I39" s="934"/>
      <c r="J39" s="934"/>
      <c r="K39" s="934"/>
    </row>
    <row r="40" spans="4:31" s="77" customFormat="1" ht="12.75" x14ac:dyDescent="0.2">
      <c r="D40" s="82">
        <v>3</v>
      </c>
      <c r="E40" s="935" t="s">
        <v>398</v>
      </c>
      <c r="F40" s="935"/>
      <c r="G40" s="935"/>
      <c r="H40" s="935"/>
      <c r="I40" s="935"/>
      <c r="J40" s="935"/>
      <c r="K40" s="935"/>
    </row>
    <row r="41" spans="4:31" s="77" customFormat="1" ht="12.75" x14ac:dyDescent="0.2">
      <c r="D41" s="82">
        <v>1</v>
      </c>
      <c r="E41" s="935" t="s">
        <v>399</v>
      </c>
      <c r="F41" s="935"/>
      <c r="G41" s="935"/>
      <c r="H41" s="935"/>
      <c r="I41" s="935"/>
      <c r="J41" s="935"/>
      <c r="K41" s="935"/>
    </row>
    <row r="42" spans="4:31" s="77" customFormat="1" ht="12.75" x14ac:dyDescent="0.2">
      <c r="D42" s="82">
        <v>0</v>
      </c>
      <c r="E42" s="935" t="s">
        <v>400</v>
      </c>
      <c r="F42" s="935"/>
      <c r="G42" s="935"/>
      <c r="H42" s="935"/>
      <c r="I42" s="935"/>
      <c r="J42" s="935"/>
      <c r="K42" s="935"/>
    </row>
    <row r="45" spans="4:31" x14ac:dyDescent="0.25">
      <c r="N45" s="83"/>
    </row>
  </sheetData>
  <mergeCells count="192">
    <mergeCell ref="B19:G19"/>
    <mergeCell ref="H19:J19"/>
    <mergeCell ref="K19:M19"/>
    <mergeCell ref="N19:P19"/>
    <mergeCell ref="Q19:S19"/>
    <mergeCell ref="T19:V19"/>
    <mergeCell ref="B7:O7"/>
    <mergeCell ref="B8:O9"/>
    <mergeCell ref="B10:L10"/>
    <mergeCell ref="B11:L12"/>
    <mergeCell ref="B13:K13"/>
    <mergeCell ref="B14:I15"/>
    <mergeCell ref="N21:P21"/>
    <mergeCell ref="Q21:S21"/>
    <mergeCell ref="T21:V21"/>
    <mergeCell ref="W21:Y21"/>
    <mergeCell ref="Z21:AB21"/>
    <mergeCell ref="AC21:AE21"/>
    <mergeCell ref="W19:Y19"/>
    <mergeCell ref="Z19:AB19"/>
    <mergeCell ref="AC19:AE19"/>
    <mergeCell ref="H20:P20"/>
    <mergeCell ref="Q20:V20"/>
    <mergeCell ref="W20:AE20"/>
    <mergeCell ref="H21:J21"/>
    <mergeCell ref="K21:M21"/>
    <mergeCell ref="W22:Y22"/>
    <mergeCell ref="Z22:AB22"/>
    <mergeCell ref="AC22:AE22"/>
    <mergeCell ref="B23:B31"/>
    <mergeCell ref="C23:C26"/>
    <mergeCell ref="D23:F23"/>
    <mergeCell ref="H23:J23"/>
    <mergeCell ref="K23:M23"/>
    <mergeCell ref="N23:P23"/>
    <mergeCell ref="Q23:S23"/>
    <mergeCell ref="B22:D22"/>
    <mergeCell ref="H22:J22"/>
    <mergeCell ref="K22:M22"/>
    <mergeCell ref="N22:P22"/>
    <mergeCell ref="Q22:S22"/>
    <mergeCell ref="T22:V22"/>
    <mergeCell ref="E20:F22"/>
    <mergeCell ref="G20:G22"/>
    <mergeCell ref="T23:V23"/>
    <mergeCell ref="W23:Y23"/>
    <mergeCell ref="Z23:AB23"/>
    <mergeCell ref="AC23:AE23"/>
    <mergeCell ref="D24:F24"/>
    <mergeCell ref="H24:J24"/>
    <mergeCell ref="K24:M24"/>
    <mergeCell ref="N24:P24"/>
    <mergeCell ref="Q24:S24"/>
    <mergeCell ref="T24:V24"/>
    <mergeCell ref="W24:Y24"/>
    <mergeCell ref="Z24:AB24"/>
    <mergeCell ref="AC24:AE24"/>
    <mergeCell ref="D25:F25"/>
    <mergeCell ref="H25:J25"/>
    <mergeCell ref="K25:M25"/>
    <mergeCell ref="N25:P25"/>
    <mergeCell ref="Q25:S25"/>
    <mergeCell ref="T25:V25"/>
    <mergeCell ref="W25:Y25"/>
    <mergeCell ref="Z25:AB25"/>
    <mergeCell ref="AC25:AE25"/>
    <mergeCell ref="D26:F26"/>
    <mergeCell ref="H26:J26"/>
    <mergeCell ref="K26:M26"/>
    <mergeCell ref="N26:P26"/>
    <mergeCell ref="Q26:S26"/>
    <mergeCell ref="T26:V26"/>
    <mergeCell ref="W26:Y26"/>
    <mergeCell ref="Z26:AB26"/>
    <mergeCell ref="AC26:AE26"/>
    <mergeCell ref="D27:F27"/>
    <mergeCell ref="H27:J27"/>
    <mergeCell ref="K27:M27"/>
    <mergeCell ref="N27:P27"/>
    <mergeCell ref="Q27:S27"/>
    <mergeCell ref="T27:V27"/>
    <mergeCell ref="W27:Y27"/>
    <mergeCell ref="Z27:AB27"/>
    <mergeCell ref="W29:Y29"/>
    <mergeCell ref="Z29:AB29"/>
    <mergeCell ref="C27:C31"/>
    <mergeCell ref="AC27:AE27"/>
    <mergeCell ref="D28:F28"/>
    <mergeCell ref="H28:J28"/>
    <mergeCell ref="K28:M28"/>
    <mergeCell ref="N28:P28"/>
    <mergeCell ref="Q28:S28"/>
    <mergeCell ref="T28:V28"/>
    <mergeCell ref="W28:Y28"/>
    <mergeCell ref="Z28:AB28"/>
    <mergeCell ref="AC28:AE28"/>
    <mergeCell ref="AC29:AE29"/>
    <mergeCell ref="D30:F30"/>
    <mergeCell ref="H30:J30"/>
    <mergeCell ref="K30:M30"/>
    <mergeCell ref="N30:P30"/>
    <mergeCell ref="Q30:S30"/>
    <mergeCell ref="T30:V30"/>
    <mergeCell ref="W30:Y30"/>
    <mergeCell ref="D29:F29"/>
    <mergeCell ref="H29:J29"/>
    <mergeCell ref="K29:M29"/>
    <mergeCell ref="N29:P29"/>
    <mergeCell ref="Q29:S29"/>
    <mergeCell ref="T29:V29"/>
    <mergeCell ref="Z30:AB30"/>
    <mergeCell ref="AC30:AE30"/>
    <mergeCell ref="D31:F31"/>
    <mergeCell ref="H31:J31"/>
    <mergeCell ref="K31:M31"/>
    <mergeCell ref="N31:P31"/>
    <mergeCell ref="Q31:S31"/>
    <mergeCell ref="T31:V31"/>
    <mergeCell ref="W31:Y31"/>
    <mergeCell ref="Z31:AB31"/>
    <mergeCell ref="AC31:AE31"/>
    <mergeCell ref="D32:G32"/>
    <mergeCell ref="H32:J32"/>
    <mergeCell ref="K32:M32"/>
    <mergeCell ref="N32:P32"/>
    <mergeCell ref="Q32:S32"/>
    <mergeCell ref="T32:V32"/>
    <mergeCell ref="W32:Y32"/>
    <mergeCell ref="Z32:AB32"/>
    <mergeCell ref="AC32:AE32"/>
    <mergeCell ref="W33:Y33"/>
    <mergeCell ref="Z33:AB33"/>
    <mergeCell ref="AC33:AE33"/>
    <mergeCell ref="D34:G34"/>
    <mergeCell ref="H34:J34"/>
    <mergeCell ref="K34:M34"/>
    <mergeCell ref="N34:P34"/>
    <mergeCell ref="Q34:S34"/>
    <mergeCell ref="T34:V34"/>
    <mergeCell ref="W34:Y34"/>
    <mergeCell ref="D33:G33"/>
    <mergeCell ref="H33:J33"/>
    <mergeCell ref="K33:M33"/>
    <mergeCell ref="N33:P33"/>
    <mergeCell ref="Q33:S33"/>
    <mergeCell ref="T33:V33"/>
    <mergeCell ref="Z34:AB34"/>
    <mergeCell ref="AC34:AE34"/>
    <mergeCell ref="AC37:AE37"/>
    <mergeCell ref="AC35:AE35"/>
    <mergeCell ref="D36:D38"/>
    <mergeCell ref="E36:G36"/>
    <mergeCell ref="H36:J36"/>
    <mergeCell ref="K36:M36"/>
    <mergeCell ref="N36:P36"/>
    <mergeCell ref="Q36:S36"/>
    <mergeCell ref="T36:V36"/>
    <mergeCell ref="W36:Y36"/>
    <mergeCell ref="Z36:AB36"/>
    <mergeCell ref="D35:G35"/>
    <mergeCell ref="H35:J35"/>
    <mergeCell ref="K35:M35"/>
    <mergeCell ref="N35:P35"/>
    <mergeCell ref="Q35:S35"/>
    <mergeCell ref="T35:V35"/>
    <mergeCell ref="W35:Y35"/>
    <mergeCell ref="Z35:AB35"/>
    <mergeCell ref="Z37:AB37"/>
    <mergeCell ref="E42:K42"/>
    <mergeCell ref="B3:AE3"/>
    <mergeCell ref="B4:AE4"/>
    <mergeCell ref="AC2:AE2"/>
    <mergeCell ref="W38:Y38"/>
    <mergeCell ref="Z38:AB38"/>
    <mergeCell ref="AC38:AE38"/>
    <mergeCell ref="E39:K39"/>
    <mergeCell ref="E40:K40"/>
    <mergeCell ref="E41:K41"/>
    <mergeCell ref="E38:G38"/>
    <mergeCell ref="H38:J38"/>
    <mergeCell ref="K38:M38"/>
    <mergeCell ref="N38:P38"/>
    <mergeCell ref="Q38:S38"/>
    <mergeCell ref="T38:V38"/>
    <mergeCell ref="AC36:AE36"/>
    <mergeCell ref="E37:G37"/>
    <mergeCell ref="H37:J37"/>
    <mergeCell ref="K37:M37"/>
    <mergeCell ref="N37:P37"/>
    <mergeCell ref="Q37:S37"/>
    <mergeCell ref="T37:V37"/>
    <mergeCell ref="W37:Y37"/>
  </mergeCells>
  <conditionalFormatting sqref="AC2">
    <cfRule type="colorScale" priority="5">
      <colorScale>
        <cfvo type="num" val="0"/>
        <cfvo type="percentile" val="1"/>
        <cfvo type="num" val="2"/>
        <color rgb="FFF8696B"/>
        <color rgb="FFFFEB84"/>
        <color rgb="FF63BE7B"/>
      </colorScale>
    </cfRule>
  </conditionalFormatting>
  <conditionalFormatting sqref="H23:AE31">
    <cfRule type="colorScale" priority="1">
      <colorScale>
        <cfvo type="min"/>
        <cfvo type="max"/>
        <color rgb="FFFFEF9C"/>
        <color rgb="FF63BE7B"/>
      </colorScale>
    </cfRule>
    <cfRule type="colorScale" priority="3">
      <colorScale>
        <cfvo type="num" val="0"/>
        <cfvo type="percentile" val="50"/>
        <cfvo type="num" val="3"/>
        <color rgb="FFF8696B"/>
        <color rgb="FFFFEB84"/>
        <color rgb="FF63BE7B"/>
      </colorScale>
    </cfRule>
  </conditionalFormatting>
  <conditionalFormatting sqref="D39:K42">
    <cfRule type="colorScale" priority="4">
      <colorScale>
        <cfvo type="min"/>
        <cfvo type="max"/>
        <color rgb="FFFFEF9C"/>
        <color rgb="FF63BE7B"/>
      </colorScale>
    </cfRule>
  </conditionalFormatting>
  <conditionalFormatting sqref="H19:AE19">
    <cfRule type="iconSet" priority="2">
      <iconSet iconSet="3Arrows">
        <cfvo type="percent" val="0"/>
        <cfvo type="percent" val="33"/>
        <cfvo type="percent" val="67"/>
      </iconSet>
    </cfRule>
  </conditionalFormatting>
  <hyperlinks>
    <hyperlink ref="B5" r:id="rId1"/>
  </hyperlinks>
  <pageMargins left="0.7" right="0.7" top="0.75" bottom="0.75" header="0.3" footer="0.3"/>
  <pageSetup paperSize="9" scale="68" orientation="landscape" r:id="rId2"/>
  <drawing r:id="rId3"/>
  <legacyDrawing r:id="rId4"/>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73">
    <pageSetUpPr fitToPage="1"/>
  </sheetPr>
  <dimension ref="A1:AN42"/>
  <sheetViews>
    <sheetView showGridLines="0" showRowColHeaders="0" zoomScaleNormal="100" workbookViewId="0">
      <selection activeCell="AP4" sqref="AP4"/>
    </sheetView>
  </sheetViews>
  <sheetFormatPr defaultRowHeight="15" x14ac:dyDescent="0.25"/>
  <cols>
    <col min="1" max="1" width="3.85546875" customWidth="1"/>
    <col min="2" max="2" width="3" customWidth="1"/>
    <col min="3" max="3" width="7.7109375" customWidth="1"/>
    <col min="4" max="4" width="9.42578125" customWidth="1"/>
    <col min="5" max="5" width="5.42578125" customWidth="1"/>
    <col min="6" max="6" width="5.140625" customWidth="1"/>
    <col min="7" max="30" width="2.140625" customWidth="1"/>
  </cols>
  <sheetData>
    <row r="1" spans="1:40" ht="26.25" x14ac:dyDescent="0.4">
      <c r="D1" s="84" t="s">
        <v>401</v>
      </c>
    </row>
    <row r="4" spans="1:40" s="77" customFormat="1" ht="11.25" customHeight="1" x14ac:dyDescent="0.2">
      <c r="A4" s="730" t="s">
        <v>377</v>
      </c>
      <c r="B4" s="730"/>
      <c r="C4" s="730"/>
      <c r="D4" s="730"/>
      <c r="E4" s="730"/>
      <c r="F4" s="730"/>
      <c r="G4" s="730"/>
      <c r="H4" s="730"/>
      <c r="I4" s="730"/>
      <c r="J4" s="730"/>
      <c r="K4" s="730"/>
      <c r="L4" s="730"/>
      <c r="M4" s="730"/>
      <c r="N4" s="730"/>
    </row>
    <row r="5" spans="1:40" s="77" customFormat="1" ht="11.25" customHeight="1" x14ac:dyDescent="0.2">
      <c r="A5" s="730" t="s">
        <v>809</v>
      </c>
      <c r="B5" s="730"/>
      <c r="C5" s="730"/>
      <c r="D5" s="730"/>
      <c r="E5" s="730"/>
      <c r="F5" s="730"/>
      <c r="G5" s="730"/>
      <c r="H5" s="730"/>
      <c r="I5" s="730"/>
      <c r="J5" s="730"/>
      <c r="K5" s="730"/>
      <c r="L5" s="730"/>
      <c r="M5" s="730"/>
      <c r="N5" s="730"/>
      <c r="AG5" s="78" t="s">
        <v>378</v>
      </c>
    </row>
    <row r="6" spans="1:40" s="77" customFormat="1" ht="11.25" customHeight="1" x14ac:dyDescent="0.2">
      <c r="A6" s="730"/>
      <c r="B6" s="730"/>
      <c r="C6" s="730"/>
      <c r="D6" s="730"/>
      <c r="E6" s="730"/>
      <c r="F6" s="730"/>
      <c r="G6" s="730"/>
      <c r="H6" s="730"/>
      <c r="I6" s="730"/>
      <c r="J6" s="730"/>
      <c r="K6" s="730"/>
      <c r="L6" s="730"/>
      <c r="M6" s="730"/>
      <c r="N6" s="730"/>
    </row>
    <row r="7" spans="1:40" s="77" customFormat="1" ht="11.25" customHeight="1" x14ac:dyDescent="0.25">
      <c r="A7" s="730"/>
      <c r="B7" s="730"/>
      <c r="C7" s="730"/>
      <c r="D7" s="730"/>
      <c r="E7" s="730"/>
      <c r="F7" s="730"/>
      <c r="G7" s="730"/>
      <c r="H7" s="730"/>
      <c r="I7" s="730"/>
      <c r="J7" s="730"/>
      <c r="K7" s="730"/>
      <c r="AG7">
        <f>Eks_House_of_Quality!G$19*Eks_House_of_Quality!$F20*Eks_House_of_Quality!G20</f>
        <v>0</v>
      </c>
      <c r="AH7">
        <f>Eks_House_of_Quality!J$19*Eks_House_of_Quality!$F20*Eks_House_of_Quality!J20</f>
        <v>0</v>
      </c>
      <c r="AI7">
        <f>Eks_House_of_Quality!M$19*Eks_House_of_Quality!$F20*Eks_House_of_Quality!M20</f>
        <v>729</v>
      </c>
      <c r="AJ7">
        <f>Eks_House_of_Quality!P$19*Eks_House_of_Quality!$F20*Eks_House_of_Quality!P20</f>
        <v>0</v>
      </c>
      <c r="AK7">
        <f>Eks_House_of_Quality!S$19*Eks_House_of_Quality!$F20*Eks_House_of_Quality!S20</f>
        <v>0</v>
      </c>
      <c r="AL7">
        <f>Eks_House_of_Quality!V$19*Eks_House_of_Quality!$F20*Eks_House_of_Quality!V20</f>
        <v>0</v>
      </c>
      <c r="AM7">
        <f>Eks_House_of_Quality!Y$19*Eks_House_of_Quality!$F20*Eks_House_of_Quality!Y20</f>
        <v>0</v>
      </c>
      <c r="AN7">
        <f>Eks_House_of_Quality!AB$19*Eks_House_of_Quality!$F20*Eks_House_of_Quality!AB20</f>
        <v>0</v>
      </c>
    </row>
    <row r="8" spans="1:40" s="77" customFormat="1" ht="11.25" customHeight="1" x14ac:dyDescent="0.25">
      <c r="A8" s="731"/>
      <c r="B8" s="731"/>
      <c r="C8" s="731"/>
      <c r="D8" s="731"/>
      <c r="E8" s="731"/>
      <c r="F8" s="731"/>
      <c r="G8" s="731"/>
      <c r="H8" s="731"/>
      <c r="I8" s="731"/>
      <c r="J8" s="731"/>
      <c r="K8" s="731"/>
      <c r="AG8">
        <f>Eks_House_of_Quality!G$19*Eks_House_of_Quality!$F21*Eks_House_of_Quality!G21</f>
        <v>0</v>
      </c>
      <c r="AH8">
        <f>Eks_House_of_Quality!J$19*Eks_House_of_Quality!$F21*Eks_House_of_Quality!J21</f>
        <v>243</v>
      </c>
      <c r="AI8">
        <f>Eks_House_of_Quality!M$19*Eks_House_of_Quality!$F21*Eks_House_of_Quality!M21</f>
        <v>243</v>
      </c>
      <c r="AJ8">
        <f>Eks_House_of_Quality!P$19*Eks_House_of_Quality!$F21*Eks_House_of_Quality!P21</f>
        <v>0</v>
      </c>
      <c r="AK8">
        <f>Eks_House_of_Quality!S$19*Eks_House_of_Quality!$F21*Eks_House_of_Quality!S21</f>
        <v>0</v>
      </c>
      <c r="AL8">
        <f>Eks_House_of_Quality!V$19*Eks_House_of_Quality!$F21*Eks_House_of_Quality!V21</f>
        <v>243</v>
      </c>
      <c r="AM8">
        <f>Eks_House_of_Quality!Y$19*Eks_House_of_Quality!$F21*Eks_House_of_Quality!Y21</f>
        <v>0</v>
      </c>
      <c r="AN8">
        <f>Eks_House_of_Quality!AB$19*Eks_House_of_Quality!$F21*Eks_House_of_Quality!AB21</f>
        <v>0</v>
      </c>
    </row>
    <row r="9" spans="1:40" s="77" customFormat="1" ht="11.25" customHeight="1" x14ac:dyDescent="0.25">
      <c r="A9" s="731"/>
      <c r="B9" s="731"/>
      <c r="C9" s="731"/>
      <c r="D9" s="731"/>
      <c r="E9" s="731"/>
      <c r="F9" s="731"/>
      <c r="G9" s="731"/>
      <c r="H9" s="731"/>
      <c r="I9" s="731"/>
      <c r="J9" s="731"/>
      <c r="K9" s="731"/>
      <c r="AG9">
        <f>Eks_House_of_Quality!G$19*Eks_House_of_Quality!$F22*Eks_House_of_Quality!G22</f>
        <v>0</v>
      </c>
      <c r="AH9">
        <f>Eks_House_of_Quality!J$19*Eks_House_of_Quality!$F22*Eks_House_of_Quality!J22</f>
        <v>0</v>
      </c>
      <c r="AI9">
        <f>Eks_House_of_Quality!M$19*Eks_House_of_Quality!$F22*Eks_House_of_Quality!M22</f>
        <v>243</v>
      </c>
      <c r="AJ9">
        <f>Eks_House_of_Quality!P$19*Eks_House_of_Quality!$F22*Eks_House_of_Quality!P22</f>
        <v>0</v>
      </c>
      <c r="AK9">
        <f>Eks_House_of_Quality!S$19*Eks_House_of_Quality!$F22*Eks_House_of_Quality!S22</f>
        <v>0</v>
      </c>
      <c r="AL9">
        <f>Eks_House_of_Quality!V$19*Eks_House_of_Quality!$F22*Eks_House_of_Quality!V22</f>
        <v>0</v>
      </c>
      <c r="AM9">
        <f>Eks_House_of_Quality!Y$19*Eks_House_of_Quality!$F22*Eks_House_of_Quality!Y22</f>
        <v>0</v>
      </c>
      <c r="AN9">
        <f>Eks_House_of_Quality!AB$19*Eks_House_of_Quality!$F22*Eks_House_of_Quality!AB22</f>
        <v>0</v>
      </c>
    </row>
    <row r="10" spans="1:40" s="77" customFormat="1" ht="11.25" customHeight="1" x14ac:dyDescent="0.25">
      <c r="A10" s="731" t="s">
        <v>379</v>
      </c>
      <c r="B10" s="731"/>
      <c r="C10" s="731"/>
      <c r="D10" s="731"/>
      <c r="E10" s="731"/>
      <c r="F10" s="731"/>
      <c r="G10" s="731"/>
      <c r="H10" s="731"/>
      <c r="I10" s="731"/>
      <c r="J10" s="731"/>
      <c r="AG10">
        <f>Eks_House_of_Quality!G$19*Eks_House_of_Quality!$F23*Eks_House_of_Quality!G23</f>
        <v>0</v>
      </c>
      <c r="AH10">
        <f>Eks_House_of_Quality!J$19*Eks_House_of_Quality!$F23*Eks_House_of_Quality!J23</f>
        <v>0</v>
      </c>
      <c r="AI10">
        <f>Eks_House_of_Quality!M$19*Eks_House_of_Quality!$F23*Eks_House_of_Quality!M23</f>
        <v>0</v>
      </c>
      <c r="AJ10">
        <f>Eks_House_of_Quality!P$19*Eks_House_of_Quality!$F23*Eks_House_of_Quality!P23</f>
        <v>0</v>
      </c>
      <c r="AK10">
        <f>Eks_House_of_Quality!S$19*Eks_House_of_Quality!$F23*Eks_House_of_Quality!S23</f>
        <v>0</v>
      </c>
      <c r="AL10">
        <f>Eks_House_of_Quality!V$19*Eks_House_of_Quality!$F23*Eks_House_of_Quality!V23</f>
        <v>0</v>
      </c>
      <c r="AM10">
        <f>Eks_House_of_Quality!Y$19*Eks_House_of_Quality!$F23*Eks_House_of_Quality!Y23</f>
        <v>3</v>
      </c>
      <c r="AN10">
        <f>Eks_House_of_Quality!AB$19*Eks_House_of_Quality!$F23*Eks_House_of_Quality!AB23</f>
        <v>0</v>
      </c>
    </row>
    <row r="11" spans="1:40" s="77" customFormat="1" ht="11.25" customHeight="1" x14ac:dyDescent="0.25">
      <c r="A11" s="754" t="s">
        <v>763</v>
      </c>
      <c r="B11" s="754"/>
      <c r="C11" s="754"/>
      <c r="D11" s="754"/>
      <c r="E11" s="754"/>
      <c r="F11" s="754"/>
      <c r="G11" s="754"/>
      <c r="H11" s="754"/>
      <c r="AG11">
        <f>Eks_House_of_Quality!G$19*Eks_House_of_Quality!$F24*Eks_House_of_Quality!G24</f>
        <v>0</v>
      </c>
      <c r="AH11">
        <f>Eks_House_of_Quality!J$19*Eks_House_of_Quality!$F24*Eks_House_of_Quality!J24</f>
        <v>0</v>
      </c>
      <c r="AI11">
        <f>Eks_House_of_Quality!M$19*Eks_House_of_Quality!$F24*Eks_House_of_Quality!M24</f>
        <v>0</v>
      </c>
      <c r="AJ11">
        <f>Eks_House_of_Quality!P$19*Eks_House_of_Quality!$F24*Eks_House_of_Quality!P24</f>
        <v>0</v>
      </c>
      <c r="AK11">
        <f>Eks_House_of_Quality!S$19*Eks_House_of_Quality!$F24*Eks_House_of_Quality!S24</f>
        <v>0</v>
      </c>
      <c r="AL11">
        <f>Eks_House_of_Quality!V$19*Eks_House_of_Quality!$F24*Eks_House_of_Quality!V24</f>
        <v>729</v>
      </c>
      <c r="AM11">
        <f>Eks_House_of_Quality!Y$19*Eks_House_of_Quality!$F24*Eks_House_of_Quality!Y24</f>
        <v>0</v>
      </c>
      <c r="AN11">
        <f>Eks_House_of_Quality!AB$19*Eks_House_of_Quality!$F24*Eks_House_of_Quality!AB24</f>
        <v>0</v>
      </c>
    </row>
    <row r="12" spans="1:40" s="77" customFormat="1" ht="13.5" customHeight="1" x14ac:dyDescent="0.25">
      <c r="A12" s="754"/>
      <c r="B12" s="754"/>
      <c r="C12" s="754"/>
      <c r="D12" s="754"/>
      <c r="E12" s="754"/>
      <c r="F12" s="754"/>
      <c r="G12" s="754"/>
      <c r="H12" s="754"/>
      <c r="AG12">
        <f>Eks_House_of_Quality!G$19*Eks_House_of_Quality!$F25*Eks_House_of_Quality!G25</f>
        <v>0</v>
      </c>
      <c r="AH12">
        <f>Eks_House_of_Quality!J$19*Eks_House_of_Quality!$F25*Eks_House_of_Quality!J25</f>
        <v>0</v>
      </c>
      <c r="AI12">
        <f>Eks_House_of_Quality!M$19*Eks_House_of_Quality!$F25*Eks_House_of_Quality!M25</f>
        <v>0</v>
      </c>
      <c r="AJ12">
        <f>Eks_House_of_Quality!P$19*Eks_House_of_Quality!$F25*Eks_House_of_Quality!P25</f>
        <v>0</v>
      </c>
      <c r="AK12">
        <f>Eks_House_of_Quality!S$19*Eks_House_of_Quality!$F25*Eks_House_of_Quality!S25</f>
        <v>0</v>
      </c>
      <c r="AL12">
        <f>Eks_House_of_Quality!V$19*Eks_House_of_Quality!$F25*Eks_House_of_Quality!V25</f>
        <v>27</v>
      </c>
      <c r="AM12">
        <f>Eks_House_of_Quality!Y$19*Eks_House_of_Quality!$F25*Eks_House_of_Quality!Y25</f>
        <v>0</v>
      </c>
      <c r="AN12">
        <f>Eks_House_of_Quality!AB$19*Eks_House_of_Quality!$F25*Eks_House_of_Quality!AB25</f>
        <v>0</v>
      </c>
    </row>
    <row r="13" spans="1:40" s="77" customFormat="1" ht="11.25" customHeight="1" x14ac:dyDescent="0.25">
      <c r="AG13">
        <f>Eks_House_of_Quality!G$19*Eks_House_of_Quality!$F26*Eks_House_of_Quality!G26</f>
        <v>0</v>
      </c>
      <c r="AH13">
        <f>Eks_House_of_Quality!J$19*Eks_House_of_Quality!$F26*Eks_House_of_Quality!J26</f>
        <v>243</v>
      </c>
      <c r="AI13">
        <f>Eks_House_of_Quality!M$19*Eks_House_of_Quality!$F26*Eks_House_of_Quality!M26</f>
        <v>729</v>
      </c>
      <c r="AJ13">
        <f>Eks_House_of_Quality!P$19*Eks_House_of_Quality!$F26*Eks_House_of_Quality!P26</f>
        <v>0</v>
      </c>
      <c r="AK13">
        <f>Eks_House_of_Quality!S$19*Eks_House_of_Quality!$F26*Eks_House_of_Quality!S26</f>
        <v>0</v>
      </c>
      <c r="AL13">
        <f>Eks_House_of_Quality!V$19*Eks_House_of_Quality!$F26*Eks_House_of_Quality!V26</f>
        <v>0</v>
      </c>
      <c r="AM13">
        <f>Eks_House_of_Quality!Y$19*Eks_House_of_Quality!$F26*Eks_House_of_Quality!Y26</f>
        <v>0</v>
      </c>
      <c r="AN13">
        <f>Eks_House_of_Quality!AB$19*Eks_House_of_Quality!$F26*Eks_House_of_Quality!AB26</f>
        <v>0</v>
      </c>
    </row>
    <row r="14" spans="1:40" s="77" customFormat="1" ht="11.25" customHeight="1" x14ac:dyDescent="0.25">
      <c r="AG14">
        <f>Eks_House_of_Quality!G$19*Eks_House_of_Quality!$F27*Eks_House_of_Quality!G27</f>
        <v>0</v>
      </c>
      <c r="AH14">
        <f>Eks_House_of_Quality!J$19*Eks_House_of_Quality!$F27*Eks_House_of_Quality!J27</f>
        <v>0</v>
      </c>
      <c r="AI14">
        <f>Eks_House_of_Quality!M$19*Eks_House_of_Quality!$F27*Eks_House_of_Quality!M27</f>
        <v>81</v>
      </c>
      <c r="AJ14">
        <f>Eks_House_of_Quality!P$19*Eks_House_of_Quality!$F27*Eks_House_of_Quality!P27</f>
        <v>27</v>
      </c>
      <c r="AK14">
        <f>Eks_House_of_Quality!S$19*Eks_House_of_Quality!$F27*Eks_House_of_Quality!S27</f>
        <v>9</v>
      </c>
      <c r="AL14">
        <f>Eks_House_of_Quality!V$19*Eks_House_of_Quality!$F27*Eks_House_of_Quality!V27</f>
        <v>0</v>
      </c>
      <c r="AM14">
        <f>Eks_House_of_Quality!Y$19*Eks_House_of_Quality!$F27*Eks_House_of_Quality!Y27</f>
        <v>0</v>
      </c>
      <c r="AN14">
        <f>Eks_House_of_Quality!AB$19*Eks_House_of_Quality!$F27*Eks_House_of_Quality!AB27</f>
        <v>27</v>
      </c>
    </row>
    <row r="15" spans="1:40" s="77" customFormat="1" ht="11.25" customHeight="1" x14ac:dyDescent="0.25">
      <c r="AG15">
        <f>Eks_House_of_Quality!G$19*Eks_House_of_Quality!$F28*Eks_House_of_Quality!G28</f>
        <v>0</v>
      </c>
      <c r="AH15">
        <f>Eks_House_of_Quality!J$19*Eks_House_of_Quality!$F28*Eks_House_of_Quality!J28</f>
        <v>0</v>
      </c>
      <c r="AI15">
        <f>Eks_House_of_Quality!M$19*Eks_House_of_Quality!$F28*Eks_House_of_Quality!M28</f>
        <v>0</v>
      </c>
      <c r="AJ15">
        <f>Eks_House_of_Quality!P$19*Eks_House_of_Quality!$F28*Eks_House_of_Quality!P28</f>
        <v>0</v>
      </c>
      <c r="AK15">
        <f>Eks_House_of_Quality!S$19*Eks_House_of_Quality!$F28*Eks_House_of_Quality!S28</f>
        <v>0</v>
      </c>
      <c r="AL15">
        <f>Eks_House_of_Quality!V$19*Eks_House_of_Quality!$F28*Eks_House_of_Quality!V28</f>
        <v>27</v>
      </c>
      <c r="AM15">
        <f>Eks_House_of_Quality!Y$19*Eks_House_of_Quality!$F28*Eks_House_of_Quality!Y28</f>
        <v>0</v>
      </c>
      <c r="AN15">
        <f>Eks_House_of_Quality!AB$19*Eks_House_of_Quality!$F28*Eks_House_of_Quality!AB28</f>
        <v>0</v>
      </c>
    </row>
    <row r="16" spans="1:40" s="77" customFormat="1" ht="18.75" customHeight="1" x14ac:dyDescent="0.25">
      <c r="A16" s="751" t="s">
        <v>380</v>
      </c>
      <c r="B16" s="752"/>
      <c r="C16" s="752"/>
      <c r="D16" s="752"/>
      <c r="E16" s="752"/>
      <c r="F16" s="753"/>
      <c r="G16" s="726">
        <v>1</v>
      </c>
      <c r="H16" s="727"/>
      <c r="I16" s="728"/>
      <c r="J16" s="726">
        <v>0</v>
      </c>
      <c r="K16" s="727"/>
      <c r="L16" s="728"/>
      <c r="M16" s="726">
        <v>0</v>
      </c>
      <c r="N16" s="727"/>
      <c r="O16" s="728"/>
      <c r="P16" s="726">
        <v>1</v>
      </c>
      <c r="Q16" s="727"/>
      <c r="R16" s="728"/>
      <c r="S16" s="726">
        <v>1</v>
      </c>
      <c r="T16" s="727"/>
      <c r="U16" s="728"/>
      <c r="V16" s="726">
        <v>1</v>
      </c>
      <c r="W16" s="727"/>
      <c r="X16" s="728"/>
      <c r="Y16" s="726">
        <v>1</v>
      </c>
      <c r="Z16" s="727"/>
      <c r="AA16" s="728"/>
      <c r="AB16" s="726">
        <v>1</v>
      </c>
      <c r="AC16" s="727"/>
      <c r="AD16" s="728"/>
      <c r="AG16">
        <f t="shared" ref="AG16:AN16" si="0">SUM(AG7:AG15)</f>
        <v>0</v>
      </c>
      <c r="AH16">
        <f t="shared" si="0"/>
        <v>486</v>
      </c>
      <c r="AI16">
        <f t="shared" si="0"/>
        <v>2025</v>
      </c>
      <c r="AJ16">
        <f t="shared" si="0"/>
        <v>27</v>
      </c>
      <c r="AK16">
        <f t="shared" si="0"/>
        <v>9</v>
      </c>
      <c r="AL16">
        <f t="shared" si="0"/>
        <v>1026</v>
      </c>
      <c r="AM16">
        <f t="shared" si="0"/>
        <v>3</v>
      </c>
      <c r="AN16">
        <f t="shared" si="0"/>
        <v>27</v>
      </c>
    </row>
    <row r="17" spans="1:40" s="79" customFormat="1" ht="31.5" customHeight="1" x14ac:dyDescent="0.25">
      <c r="A17" s="298"/>
      <c r="B17" s="299"/>
      <c r="C17" s="299"/>
      <c r="D17" s="740" t="s">
        <v>381</v>
      </c>
      <c r="E17" s="741"/>
      <c r="F17" s="745" t="s">
        <v>382</v>
      </c>
      <c r="G17" s="748" t="s">
        <v>383</v>
      </c>
      <c r="H17" s="748"/>
      <c r="I17" s="748"/>
      <c r="J17" s="748"/>
      <c r="K17" s="748"/>
      <c r="L17" s="748"/>
      <c r="M17" s="748"/>
      <c r="N17" s="748"/>
      <c r="O17" s="748"/>
      <c r="P17" s="749" t="s">
        <v>805</v>
      </c>
      <c r="Q17" s="749"/>
      <c r="R17" s="749"/>
      <c r="S17" s="749"/>
      <c r="T17" s="749"/>
      <c r="U17" s="749"/>
      <c r="V17" s="748" t="s">
        <v>384</v>
      </c>
      <c r="W17" s="748"/>
      <c r="X17" s="748"/>
      <c r="Y17" s="748"/>
      <c r="Z17" s="748"/>
      <c r="AA17" s="748"/>
      <c r="AB17" s="748"/>
      <c r="AC17" s="748"/>
      <c r="AD17" s="748"/>
      <c r="AG17">
        <f>SUM(AG16:AN16)</f>
        <v>3603</v>
      </c>
      <c r="AH17"/>
      <c r="AI17"/>
      <c r="AJ17"/>
      <c r="AK17"/>
      <c r="AL17"/>
      <c r="AM17"/>
      <c r="AN17"/>
    </row>
    <row r="18" spans="1:40" s="77" customFormat="1" ht="109.5" customHeight="1" x14ac:dyDescent="0.2">
      <c r="A18" s="300"/>
      <c r="B18" s="301"/>
      <c r="C18" s="301"/>
      <c r="D18" s="742"/>
      <c r="E18" s="743"/>
      <c r="F18" s="746"/>
      <c r="G18" s="750" t="s">
        <v>385</v>
      </c>
      <c r="H18" s="750"/>
      <c r="I18" s="750"/>
      <c r="J18" s="745" t="s">
        <v>764</v>
      </c>
      <c r="K18" s="745"/>
      <c r="L18" s="745"/>
      <c r="M18" s="745" t="s">
        <v>765</v>
      </c>
      <c r="N18" s="745"/>
      <c r="O18" s="745"/>
      <c r="P18" s="745" t="s">
        <v>766</v>
      </c>
      <c r="Q18" s="745"/>
      <c r="R18" s="745"/>
      <c r="S18" s="745" t="s">
        <v>768</v>
      </c>
      <c r="T18" s="745"/>
      <c r="U18" s="745"/>
      <c r="V18" s="745" t="s">
        <v>767</v>
      </c>
      <c r="W18" s="745"/>
      <c r="X18" s="745"/>
      <c r="Y18" s="745" t="s">
        <v>780</v>
      </c>
      <c r="Z18" s="745"/>
      <c r="AA18" s="745"/>
      <c r="AB18" s="745" t="s">
        <v>782</v>
      </c>
      <c r="AC18" s="745"/>
      <c r="AD18" s="745"/>
    </row>
    <row r="19" spans="1:40" s="77" customFormat="1" ht="18.75" customHeight="1" x14ac:dyDescent="0.2">
      <c r="A19" s="735" t="s">
        <v>806</v>
      </c>
      <c r="B19" s="736"/>
      <c r="C19" s="736"/>
      <c r="D19" s="736"/>
      <c r="E19" s="744"/>
      <c r="F19" s="747"/>
      <c r="G19" s="737">
        <v>3</v>
      </c>
      <c r="H19" s="738"/>
      <c r="I19" s="739"/>
      <c r="J19" s="732">
        <v>9</v>
      </c>
      <c r="K19" s="733"/>
      <c r="L19" s="734"/>
      <c r="M19" s="732">
        <v>9</v>
      </c>
      <c r="N19" s="733"/>
      <c r="O19" s="734"/>
      <c r="P19" s="732">
        <v>3</v>
      </c>
      <c r="Q19" s="733"/>
      <c r="R19" s="734"/>
      <c r="S19" s="732">
        <v>1</v>
      </c>
      <c r="T19" s="733"/>
      <c r="U19" s="734"/>
      <c r="V19" s="732">
        <v>9</v>
      </c>
      <c r="W19" s="733"/>
      <c r="X19" s="734"/>
      <c r="Y19" s="732">
        <v>3</v>
      </c>
      <c r="Z19" s="733"/>
      <c r="AA19" s="734"/>
      <c r="AB19" s="732">
        <v>3</v>
      </c>
      <c r="AC19" s="733"/>
      <c r="AD19" s="734"/>
    </row>
    <row r="20" spans="1:40" s="77" customFormat="1" ht="15" customHeight="1" x14ac:dyDescent="0.2">
      <c r="A20" s="717" t="s">
        <v>775</v>
      </c>
      <c r="B20" s="719" t="s">
        <v>383</v>
      </c>
      <c r="C20" s="720" t="s">
        <v>769</v>
      </c>
      <c r="D20" s="720"/>
      <c r="E20" s="720"/>
      <c r="F20" s="80">
        <v>9</v>
      </c>
      <c r="G20" s="713">
        <v>0</v>
      </c>
      <c r="H20" s="714"/>
      <c r="I20" s="715"/>
      <c r="J20" s="713">
        <v>0</v>
      </c>
      <c r="K20" s="714"/>
      <c r="L20" s="715"/>
      <c r="M20" s="713">
        <v>9</v>
      </c>
      <c r="N20" s="714"/>
      <c r="O20" s="715"/>
      <c r="P20" s="713">
        <v>0</v>
      </c>
      <c r="Q20" s="714"/>
      <c r="R20" s="715"/>
      <c r="S20" s="713">
        <v>0</v>
      </c>
      <c r="T20" s="714"/>
      <c r="U20" s="715"/>
      <c r="V20" s="713">
        <v>0</v>
      </c>
      <c r="W20" s="714"/>
      <c r="X20" s="715"/>
      <c r="Y20" s="713">
        <v>0</v>
      </c>
      <c r="Z20" s="714"/>
      <c r="AA20" s="715"/>
      <c r="AB20" s="713">
        <v>0</v>
      </c>
      <c r="AC20" s="714"/>
      <c r="AD20" s="715"/>
    </row>
    <row r="21" spans="1:40" s="77" customFormat="1" ht="15" customHeight="1" x14ac:dyDescent="0.2">
      <c r="A21" s="718"/>
      <c r="B21" s="716"/>
      <c r="C21" s="712" t="s">
        <v>778</v>
      </c>
      <c r="D21" s="712"/>
      <c r="E21" s="712"/>
      <c r="F21" s="80">
        <v>3</v>
      </c>
      <c r="G21" s="713">
        <v>0</v>
      </c>
      <c r="H21" s="714"/>
      <c r="I21" s="715"/>
      <c r="J21" s="713">
        <v>9</v>
      </c>
      <c r="K21" s="714"/>
      <c r="L21" s="715"/>
      <c r="M21" s="713">
        <v>9</v>
      </c>
      <c r="N21" s="714"/>
      <c r="O21" s="715"/>
      <c r="P21" s="713">
        <v>0</v>
      </c>
      <c r="Q21" s="714"/>
      <c r="R21" s="715"/>
      <c r="S21" s="713">
        <v>0</v>
      </c>
      <c r="T21" s="714"/>
      <c r="U21" s="715"/>
      <c r="V21" s="713">
        <v>9</v>
      </c>
      <c r="W21" s="714"/>
      <c r="X21" s="715"/>
      <c r="Y21" s="713">
        <v>0</v>
      </c>
      <c r="Z21" s="714"/>
      <c r="AA21" s="715"/>
      <c r="AB21" s="713">
        <v>0</v>
      </c>
      <c r="AC21" s="714"/>
      <c r="AD21" s="715"/>
    </row>
    <row r="22" spans="1:40" s="77" customFormat="1" ht="15" customHeight="1" x14ac:dyDescent="0.2">
      <c r="A22" s="718"/>
      <c r="B22" s="716"/>
      <c r="C22" s="712" t="s">
        <v>770</v>
      </c>
      <c r="D22" s="712"/>
      <c r="E22" s="712"/>
      <c r="F22" s="80">
        <v>3</v>
      </c>
      <c r="G22" s="713">
        <v>0</v>
      </c>
      <c r="H22" s="714"/>
      <c r="I22" s="715"/>
      <c r="J22" s="713">
        <v>0</v>
      </c>
      <c r="K22" s="714"/>
      <c r="L22" s="715"/>
      <c r="M22" s="713">
        <v>9</v>
      </c>
      <c r="N22" s="714"/>
      <c r="O22" s="715"/>
      <c r="P22" s="713">
        <v>0</v>
      </c>
      <c r="Q22" s="714"/>
      <c r="R22" s="715"/>
      <c r="S22" s="713">
        <v>0</v>
      </c>
      <c r="T22" s="714"/>
      <c r="U22" s="715"/>
      <c r="V22" s="713">
        <v>0</v>
      </c>
      <c r="W22" s="714"/>
      <c r="X22" s="715"/>
      <c r="Y22" s="713">
        <v>0</v>
      </c>
      <c r="Z22" s="714"/>
      <c r="AA22" s="715"/>
      <c r="AB22" s="713">
        <v>0</v>
      </c>
      <c r="AC22" s="714"/>
      <c r="AD22" s="715"/>
    </row>
    <row r="23" spans="1:40" s="77" customFormat="1" ht="15" customHeight="1" x14ac:dyDescent="0.2">
      <c r="A23" s="718"/>
      <c r="B23" s="716"/>
      <c r="C23" s="712" t="s">
        <v>771</v>
      </c>
      <c r="D23" s="712"/>
      <c r="E23" s="712"/>
      <c r="F23" s="80">
        <v>1</v>
      </c>
      <c r="G23" s="713">
        <v>0</v>
      </c>
      <c r="H23" s="714"/>
      <c r="I23" s="715"/>
      <c r="J23" s="713">
        <v>0</v>
      </c>
      <c r="K23" s="714"/>
      <c r="L23" s="715"/>
      <c r="M23" s="713">
        <v>0</v>
      </c>
      <c r="N23" s="714"/>
      <c r="O23" s="715"/>
      <c r="P23" s="713">
        <v>0</v>
      </c>
      <c r="Q23" s="714"/>
      <c r="R23" s="715"/>
      <c r="S23" s="713">
        <v>0</v>
      </c>
      <c r="T23" s="714"/>
      <c r="U23" s="715"/>
      <c r="V23" s="713">
        <v>0</v>
      </c>
      <c r="W23" s="714"/>
      <c r="X23" s="715"/>
      <c r="Y23" s="713">
        <v>1</v>
      </c>
      <c r="Z23" s="714"/>
      <c r="AA23" s="715"/>
      <c r="AB23" s="713">
        <v>0</v>
      </c>
      <c r="AC23" s="714"/>
      <c r="AD23" s="715"/>
    </row>
    <row r="24" spans="1:40" s="77" customFormat="1" ht="12.75" x14ac:dyDescent="0.2">
      <c r="A24" s="718"/>
      <c r="B24" s="716" t="s">
        <v>386</v>
      </c>
      <c r="C24" s="712" t="s">
        <v>772</v>
      </c>
      <c r="D24" s="712"/>
      <c r="E24" s="712"/>
      <c r="F24" s="80">
        <v>9</v>
      </c>
      <c r="G24" s="713">
        <v>0</v>
      </c>
      <c r="H24" s="714"/>
      <c r="I24" s="715"/>
      <c r="J24" s="713">
        <v>0</v>
      </c>
      <c r="K24" s="714"/>
      <c r="L24" s="715"/>
      <c r="M24" s="713">
        <v>0</v>
      </c>
      <c r="N24" s="714"/>
      <c r="O24" s="715"/>
      <c r="P24" s="713">
        <v>0</v>
      </c>
      <c r="Q24" s="714"/>
      <c r="R24" s="715"/>
      <c r="S24" s="713">
        <v>0</v>
      </c>
      <c r="T24" s="714"/>
      <c r="U24" s="715"/>
      <c r="V24" s="713">
        <v>9</v>
      </c>
      <c r="W24" s="714"/>
      <c r="X24" s="715"/>
      <c r="Y24" s="713">
        <v>0</v>
      </c>
      <c r="Z24" s="714"/>
      <c r="AA24" s="715"/>
      <c r="AB24" s="713">
        <v>0</v>
      </c>
      <c r="AC24" s="714"/>
      <c r="AD24" s="715"/>
    </row>
    <row r="25" spans="1:40" s="77" customFormat="1" ht="12.75" x14ac:dyDescent="0.2">
      <c r="A25" s="718"/>
      <c r="B25" s="716"/>
      <c r="C25" s="712" t="s">
        <v>773</v>
      </c>
      <c r="D25" s="712"/>
      <c r="E25" s="712"/>
      <c r="F25" s="80">
        <v>1</v>
      </c>
      <c r="G25" s="713">
        <v>0</v>
      </c>
      <c r="H25" s="714"/>
      <c r="I25" s="715"/>
      <c r="J25" s="713">
        <v>0</v>
      </c>
      <c r="K25" s="714"/>
      <c r="L25" s="715"/>
      <c r="M25" s="713">
        <v>0</v>
      </c>
      <c r="N25" s="714"/>
      <c r="O25" s="715"/>
      <c r="P25" s="713">
        <v>0</v>
      </c>
      <c r="Q25" s="714"/>
      <c r="R25" s="715"/>
      <c r="S25" s="713">
        <v>0</v>
      </c>
      <c r="T25" s="714"/>
      <c r="U25" s="715"/>
      <c r="V25" s="713">
        <v>3</v>
      </c>
      <c r="W25" s="714"/>
      <c r="X25" s="715"/>
      <c r="Y25" s="713">
        <v>0</v>
      </c>
      <c r="Z25" s="714"/>
      <c r="AA25" s="715"/>
      <c r="AB25" s="713">
        <v>0</v>
      </c>
      <c r="AC25" s="714"/>
      <c r="AD25" s="715"/>
    </row>
    <row r="26" spans="1:40" s="77" customFormat="1" ht="12.75" x14ac:dyDescent="0.2">
      <c r="A26" s="718"/>
      <c r="B26" s="716"/>
      <c r="C26" s="712" t="s">
        <v>774</v>
      </c>
      <c r="D26" s="712"/>
      <c r="E26" s="712"/>
      <c r="F26" s="80">
        <v>9</v>
      </c>
      <c r="G26" s="713">
        <v>0</v>
      </c>
      <c r="H26" s="714"/>
      <c r="I26" s="715"/>
      <c r="J26" s="713">
        <v>3</v>
      </c>
      <c r="K26" s="714"/>
      <c r="L26" s="715"/>
      <c r="M26" s="713">
        <v>9</v>
      </c>
      <c r="N26" s="714"/>
      <c r="O26" s="715"/>
      <c r="P26" s="713">
        <v>0</v>
      </c>
      <c r="Q26" s="714"/>
      <c r="R26" s="715"/>
      <c r="S26" s="713">
        <v>0</v>
      </c>
      <c r="T26" s="714"/>
      <c r="U26" s="715"/>
      <c r="V26" s="713">
        <v>0</v>
      </c>
      <c r="W26" s="714"/>
      <c r="X26" s="715"/>
      <c r="Y26" s="713">
        <v>0</v>
      </c>
      <c r="Z26" s="714"/>
      <c r="AA26" s="715"/>
      <c r="AB26" s="713">
        <v>0</v>
      </c>
      <c r="AC26" s="714"/>
      <c r="AD26" s="715"/>
    </row>
    <row r="27" spans="1:40" s="77" customFormat="1" ht="12.75" x14ac:dyDescent="0.2">
      <c r="A27" s="718"/>
      <c r="B27" s="716"/>
      <c r="C27" s="712" t="s">
        <v>776</v>
      </c>
      <c r="D27" s="712"/>
      <c r="E27" s="712"/>
      <c r="F27" s="80">
        <v>3</v>
      </c>
      <c r="G27" s="713">
        <v>0</v>
      </c>
      <c r="H27" s="714"/>
      <c r="I27" s="715"/>
      <c r="J27" s="713">
        <v>0</v>
      </c>
      <c r="K27" s="714"/>
      <c r="L27" s="715"/>
      <c r="M27" s="713">
        <v>3</v>
      </c>
      <c r="N27" s="714"/>
      <c r="O27" s="715"/>
      <c r="P27" s="713">
        <v>3</v>
      </c>
      <c r="Q27" s="714"/>
      <c r="R27" s="715"/>
      <c r="S27" s="713">
        <v>3</v>
      </c>
      <c r="T27" s="714"/>
      <c r="U27" s="715"/>
      <c r="V27" s="713">
        <v>0</v>
      </c>
      <c r="W27" s="714"/>
      <c r="X27" s="715"/>
      <c r="Y27" s="713">
        <v>0</v>
      </c>
      <c r="Z27" s="714"/>
      <c r="AA27" s="715"/>
      <c r="AB27" s="713">
        <v>3</v>
      </c>
      <c r="AC27" s="714"/>
      <c r="AD27" s="715"/>
    </row>
    <row r="28" spans="1:40" s="77" customFormat="1" ht="12.75" x14ac:dyDescent="0.2">
      <c r="A28" s="718"/>
      <c r="B28" s="80"/>
      <c r="C28" s="712" t="s">
        <v>777</v>
      </c>
      <c r="D28" s="712"/>
      <c r="E28" s="712"/>
      <c r="F28" s="80">
        <v>1</v>
      </c>
      <c r="G28" s="713">
        <v>0</v>
      </c>
      <c r="H28" s="714"/>
      <c r="I28" s="715"/>
      <c r="J28" s="713">
        <v>0</v>
      </c>
      <c r="K28" s="714"/>
      <c r="L28" s="715"/>
      <c r="M28" s="713">
        <v>0</v>
      </c>
      <c r="N28" s="714"/>
      <c r="O28" s="715"/>
      <c r="P28" s="713">
        <v>0</v>
      </c>
      <c r="Q28" s="714"/>
      <c r="R28" s="715"/>
      <c r="S28" s="713">
        <v>0</v>
      </c>
      <c r="T28" s="714"/>
      <c r="U28" s="715"/>
      <c r="V28" s="713">
        <v>3</v>
      </c>
      <c r="W28" s="714"/>
      <c r="X28" s="715"/>
      <c r="Y28" s="713">
        <v>0</v>
      </c>
      <c r="Z28" s="714"/>
      <c r="AA28" s="715"/>
      <c r="AB28" s="713">
        <v>0</v>
      </c>
      <c r="AC28" s="714"/>
      <c r="AD28" s="715"/>
    </row>
    <row r="29" spans="1:40" s="77" customFormat="1" ht="12.75" x14ac:dyDescent="0.2">
      <c r="B29" s="81"/>
      <c r="C29" s="702" t="s">
        <v>387</v>
      </c>
      <c r="D29" s="702"/>
      <c r="E29" s="702"/>
      <c r="F29" s="702"/>
      <c r="G29" s="711">
        <f>Eks_House_of_Quality!AG16</f>
        <v>0</v>
      </c>
      <c r="H29" s="711"/>
      <c r="I29" s="711"/>
      <c r="J29" s="711">
        <f>Eks_House_of_Quality!AH16</f>
        <v>486</v>
      </c>
      <c r="K29" s="711"/>
      <c r="L29" s="711"/>
      <c r="M29" s="711">
        <f>Eks_House_of_Quality!AI16</f>
        <v>2025</v>
      </c>
      <c r="N29" s="711"/>
      <c r="O29" s="711"/>
      <c r="P29" s="711">
        <f>Eks_House_of_Quality!AJ16</f>
        <v>27</v>
      </c>
      <c r="Q29" s="711"/>
      <c r="R29" s="711"/>
      <c r="S29" s="711">
        <f>Eks_House_of_Quality!AK16</f>
        <v>9</v>
      </c>
      <c r="T29" s="711"/>
      <c r="U29" s="711"/>
      <c r="V29" s="711">
        <f>Eks_House_of_Quality!AL16</f>
        <v>1026</v>
      </c>
      <c r="W29" s="711"/>
      <c r="X29" s="711"/>
      <c r="Y29" s="711">
        <f>Eks_House_of_Quality!AM16</f>
        <v>3</v>
      </c>
      <c r="Z29" s="711"/>
      <c r="AA29" s="711"/>
      <c r="AB29" s="711">
        <f>Eks_House_of_Quality!AN16</f>
        <v>27</v>
      </c>
      <c r="AC29" s="711"/>
      <c r="AD29" s="711"/>
    </row>
    <row r="30" spans="1:40" s="77" customFormat="1" ht="12.75" x14ac:dyDescent="0.2">
      <c r="C30" s="702" t="s">
        <v>388</v>
      </c>
      <c r="D30" s="702"/>
      <c r="E30" s="702"/>
      <c r="F30" s="702"/>
      <c r="G30" s="704">
        <f>100/Eks_House_of_Quality!$AG$17*Eks_House_of_Quality!G29:I29</f>
        <v>0</v>
      </c>
      <c r="H30" s="704"/>
      <c r="I30" s="704"/>
      <c r="J30" s="704">
        <f>100/Eks_House_of_Quality!$AG$17*Eks_House_of_Quality!J29:L29</f>
        <v>13.488759367194005</v>
      </c>
      <c r="K30" s="704"/>
      <c r="L30" s="704"/>
      <c r="M30" s="704">
        <f>100/Eks_House_of_Quality!$AG$17*Eks_House_of_Quality!M29:O29</f>
        <v>56.203164029975021</v>
      </c>
      <c r="N30" s="704"/>
      <c r="O30" s="704"/>
      <c r="P30" s="704">
        <f>100/Eks_House_of_Quality!$AG$17*Eks_House_of_Quality!P29:R29</f>
        <v>0.74937552039966693</v>
      </c>
      <c r="Q30" s="704"/>
      <c r="R30" s="704"/>
      <c r="S30" s="704">
        <f>100/Eks_House_of_Quality!$AG$17*Eks_House_of_Quality!S29:U29</f>
        <v>0.24979184013322231</v>
      </c>
      <c r="T30" s="704"/>
      <c r="U30" s="704"/>
      <c r="V30" s="704">
        <f>100/Eks_House_of_Quality!$AG$17*Eks_House_of_Quality!V29:X29</f>
        <v>28.476269775187344</v>
      </c>
      <c r="W30" s="704"/>
      <c r="X30" s="704"/>
      <c r="Y30" s="704">
        <f>100/Eks_House_of_Quality!$AG$17*Eks_House_of_Quality!Y29:AA29</f>
        <v>8.3263946711074108E-2</v>
      </c>
      <c r="Z30" s="704"/>
      <c r="AA30" s="704"/>
      <c r="AB30" s="704">
        <f>100/Eks_House_of_Quality!$AG$17*Eks_House_of_Quality!AB29:AD29</f>
        <v>0.74937552039966693</v>
      </c>
      <c r="AC30" s="704"/>
      <c r="AD30" s="704"/>
    </row>
    <row r="31" spans="1:40" s="77" customFormat="1" ht="12.75" x14ac:dyDescent="0.2">
      <c r="C31" s="705" t="s">
        <v>389</v>
      </c>
      <c r="D31" s="706"/>
      <c r="E31" s="706"/>
      <c r="F31" s="707"/>
      <c r="G31" s="708" t="s">
        <v>390</v>
      </c>
      <c r="H31" s="709"/>
      <c r="I31" s="710"/>
      <c r="J31" s="708" t="s">
        <v>392</v>
      </c>
      <c r="K31" s="709"/>
      <c r="L31" s="710"/>
      <c r="M31" s="708" t="s">
        <v>779</v>
      </c>
      <c r="N31" s="709"/>
      <c r="O31" s="710"/>
      <c r="P31" s="708" t="s">
        <v>391</v>
      </c>
      <c r="Q31" s="709"/>
      <c r="R31" s="710"/>
      <c r="S31" s="708" t="s">
        <v>391</v>
      </c>
      <c r="T31" s="709"/>
      <c r="U31" s="710"/>
      <c r="V31" s="708" t="s">
        <v>779</v>
      </c>
      <c r="W31" s="709"/>
      <c r="X31" s="710"/>
      <c r="Y31" s="708" t="s">
        <v>779</v>
      </c>
      <c r="Z31" s="709"/>
      <c r="AA31" s="710"/>
      <c r="AB31" s="708" t="s">
        <v>783</v>
      </c>
      <c r="AC31" s="709"/>
      <c r="AD31" s="710"/>
    </row>
    <row r="32" spans="1:40" s="77" customFormat="1" ht="24.75" customHeight="1" x14ac:dyDescent="0.2">
      <c r="C32" s="702" t="s">
        <v>393</v>
      </c>
      <c r="D32" s="702"/>
      <c r="E32" s="702"/>
      <c r="F32" s="702"/>
      <c r="G32" s="700" t="s">
        <v>394</v>
      </c>
      <c r="H32" s="700"/>
      <c r="I32" s="700"/>
      <c r="J32" s="700">
        <v>3</v>
      </c>
      <c r="K32" s="700"/>
      <c r="L32" s="700"/>
      <c r="M32" s="700">
        <v>100</v>
      </c>
      <c r="N32" s="700"/>
      <c r="O32" s="700"/>
      <c r="P32" s="700">
        <v>4</v>
      </c>
      <c r="Q32" s="700"/>
      <c r="R32" s="700"/>
      <c r="S32" s="700">
        <v>2</v>
      </c>
      <c r="T32" s="700"/>
      <c r="U32" s="700"/>
      <c r="V32" s="700">
        <v>500</v>
      </c>
      <c r="W32" s="700"/>
      <c r="X32" s="700"/>
      <c r="Y32" s="700" t="s">
        <v>781</v>
      </c>
      <c r="Z32" s="700"/>
      <c r="AA32" s="700"/>
      <c r="AB32" s="700">
        <v>2</v>
      </c>
      <c r="AC32" s="700"/>
      <c r="AD32" s="700"/>
    </row>
    <row r="33" spans="3:30" s="77" customFormat="1" ht="24.75" customHeight="1" x14ac:dyDescent="0.2">
      <c r="C33" s="703" t="s">
        <v>395</v>
      </c>
      <c r="D33" s="702" t="s">
        <v>807</v>
      </c>
      <c r="E33" s="702"/>
      <c r="F33" s="702"/>
      <c r="G33" s="700" t="s">
        <v>394</v>
      </c>
      <c r="H33" s="700"/>
      <c r="I33" s="700"/>
      <c r="J33" s="700">
        <v>2.8</v>
      </c>
      <c r="K33" s="700"/>
      <c r="L33" s="700"/>
      <c r="M33" s="700">
        <v>90</v>
      </c>
      <c r="N33" s="700"/>
      <c r="O33" s="700"/>
      <c r="P33" s="700">
        <v>2</v>
      </c>
      <c r="Q33" s="700"/>
      <c r="R33" s="700"/>
      <c r="S33" s="700">
        <v>1</v>
      </c>
      <c r="T33" s="700"/>
      <c r="U33" s="700"/>
      <c r="V33" s="700">
        <v>460</v>
      </c>
      <c r="W33" s="700"/>
      <c r="X33" s="700"/>
      <c r="Y33" s="700">
        <v>0.21</v>
      </c>
      <c r="Z33" s="700"/>
      <c r="AA33" s="700"/>
      <c r="AB33" s="700">
        <v>1.24</v>
      </c>
      <c r="AC33" s="700"/>
      <c r="AD33" s="700"/>
    </row>
    <row r="34" spans="3:30" s="77" customFormat="1" ht="24.75" customHeight="1" x14ac:dyDescent="0.2">
      <c r="C34" s="703"/>
      <c r="D34" s="702" t="s">
        <v>396</v>
      </c>
      <c r="E34" s="702"/>
      <c r="F34" s="702"/>
      <c r="G34" s="700" t="s">
        <v>394</v>
      </c>
      <c r="H34" s="700"/>
      <c r="I34" s="700"/>
      <c r="J34" s="700">
        <v>3.5</v>
      </c>
      <c r="K34" s="700"/>
      <c r="L34" s="700"/>
      <c r="M34" s="700">
        <v>110</v>
      </c>
      <c r="N34" s="700"/>
      <c r="O34" s="700"/>
      <c r="P34" s="700">
        <v>2</v>
      </c>
      <c r="Q34" s="700"/>
      <c r="R34" s="700"/>
      <c r="S34" s="700">
        <v>2</v>
      </c>
      <c r="T34" s="700"/>
      <c r="U34" s="700"/>
      <c r="V34" s="700">
        <v>600</v>
      </c>
      <c r="W34" s="700"/>
      <c r="X34" s="700"/>
      <c r="Y34" s="700">
        <v>0.23</v>
      </c>
      <c r="Z34" s="700"/>
      <c r="AA34" s="700"/>
      <c r="AB34" s="700">
        <v>5</v>
      </c>
      <c r="AC34" s="700"/>
      <c r="AD34" s="700"/>
    </row>
    <row r="35" spans="3:30" s="77" customFormat="1" ht="24.75" customHeight="1" x14ac:dyDescent="0.2">
      <c r="C35" s="703"/>
      <c r="D35" s="702" t="s">
        <v>808</v>
      </c>
      <c r="E35" s="702"/>
      <c r="F35" s="702"/>
      <c r="G35" s="700" t="s">
        <v>394</v>
      </c>
      <c r="H35" s="700"/>
      <c r="I35" s="700"/>
      <c r="J35" s="700">
        <v>2</v>
      </c>
      <c r="K35" s="700"/>
      <c r="L35" s="700"/>
      <c r="M35" s="700">
        <v>130</v>
      </c>
      <c r="N35" s="700"/>
      <c r="O35" s="700"/>
      <c r="P35" s="700">
        <v>4</v>
      </c>
      <c r="Q35" s="700"/>
      <c r="R35" s="700"/>
      <c r="S35" s="700">
        <v>2</v>
      </c>
      <c r="T35" s="700"/>
      <c r="U35" s="700"/>
      <c r="V35" s="700">
        <v>520</v>
      </c>
      <c r="W35" s="700"/>
      <c r="X35" s="700"/>
      <c r="Y35" s="700">
        <v>0.19</v>
      </c>
      <c r="Z35" s="700"/>
      <c r="AA35" s="700"/>
      <c r="AB35" s="700">
        <v>10</v>
      </c>
      <c r="AC35" s="700"/>
      <c r="AD35" s="700"/>
    </row>
    <row r="36" spans="3:30" s="77" customFormat="1" ht="12.75" x14ac:dyDescent="0.2">
      <c r="C36" s="82">
        <v>9</v>
      </c>
      <c r="D36" s="701" t="s">
        <v>397</v>
      </c>
      <c r="E36" s="701"/>
      <c r="F36" s="701"/>
      <c r="G36" s="701"/>
      <c r="H36" s="701"/>
      <c r="I36" s="701"/>
      <c r="J36" s="701"/>
    </row>
    <row r="37" spans="3:30" s="77" customFormat="1" ht="12.75" x14ac:dyDescent="0.2">
      <c r="C37" s="82">
        <v>3</v>
      </c>
      <c r="D37" s="694" t="s">
        <v>398</v>
      </c>
      <c r="E37" s="694"/>
      <c r="F37" s="694"/>
      <c r="G37" s="694"/>
      <c r="H37" s="694"/>
      <c r="I37" s="694"/>
      <c r="J37" s="694"/>
    </row>
    <row r="38" spans="3:30" s="77" customFormat="1" ht="12.75" x14ac:dyDescent="0.2">
      <c r="C38" s="82">
        <v>1</v>
      </c>
      <c r="D38" s="694" t="s">
        <v>399</v>
      </c>
      <c r="E38" s="694"/>
      <c r="F38" s="694"/>
      <c r="G38" s="694"/>
      <c r="H38" s="694"/>
      <c r="I38" s="694"/>
      <c r="J38" s="694"/>
    </row>
    <row r="39" spans="3:30" s="77" customFormat="1" ht="12.75" x14ac:dyDescent="0.2">
      <c r="C39" s="82">
        <v>0</v>
      </c>
      <c r="D39" s="694" t="s">
        <v>400</v>
      </c>
      <c r="E39" s="694"/>
      <c r="F39" s="694"/>
      <c r="G39" s="694"/>
      <c r="H39" s="694"/>
      <c r="I39" s="694"/>
      <c r="J39" s="694"/>
    </row>
    <row r="42" spans="3:30" x14ac:dyDescent="0.25">
      <c r="M42" s="83"/>
    </row>
  </sheetData>
  <mergeCells count="189">
    <mergeCell ref="A16:F16"/>
    <mergeCell ref="G16:I16"/>
    <mergeCell ref="J16:L16"/>
    <mergeCell ref="M16:O16"/>
    <mergeCell ref="P16:R16"/>
    <mergeCell ref="S16:U16"/>
    <mergeCell ref="A4:N4"/>
    <mergeCell ref="A5:N6"/>
    <mergeCell ref="A7:K7"/>
    <mergeCell ref="A8:K9"/>
    <mergeCell ref="A10:J10"/>
    <mergeCell ref="A11:H12"/>
    <mergeCell ref="M18:O18"/>
    <mergeCell ref="P18:R18"/>
    <mergeCell ref="S18:U18"/>
    <mergeCell ref="V18:X18"/>
    <mergeCell ref="Y18:AA18"/>
    <mergeCell ref="AB18:AD18"/>
    <mergeCell ref="V16:X16"/>
    <mergeCell ref="Y16:AA16"/>
    <mergeCell ref="AB16:AD16"/>
    <mergeCell ref="G17:O17"/>
    <mergeCell ref="P17:U17"/>
    <mergeCell ref="V17:AD17"/>
    <mergeCell ref="G18:I18"/>
    <mergeCell ref="J18:L18"/>
    <mergeCell ref="V19:X19"/>
    <mergeCell ref="Y19:AA19"/>
    <mergeCell ref="AB19:AD19"/>
    <mergeCell ref="A20:A28"/>
    <mergeCell ref="B20:B23"/>
    <mergeCell ref="C20:E20"/>
    <mergeCell ref="G20:I20"/>
    <mergeCell ref="J20:L20"/>
    <mergeCell ref="M20:O20"/>
    <mergeCell ref="P20:R20"/>
    <mergeCell ref="A19:C19"/>
    <mergeCell ref="G19:I19"/>
    <mergeCell ref="J19:L19"/>
    <mergeCell ref="M19:O19"/>
    <mergeCell ref="P19:R19"/>
    <mergeCell ref="S19:U19"/>
    <mergeCell ref="D17:E19"/>
    <mergeCell ref="F17:F19"/>
    <mergeCell ref="S20:U20"/>
    <mergeCell ref="V20:X20"/>
    <mergeCell ref="Y20:AA20"/>
    <mergeCell ref="AB20:AD20"/>
    <mergeCell ref="C21:E21"/>
    <mergeCell ref="G21:I21"/>
    <mergeCell ref="J21:L21"/>
    <mergeCell ref="M21:O21"/>
    <mergeCell ref="P21:R21"/>
    <mergeCell ref="S21:U21"/>
    <mergeCell ref="V21:X21"/>
    <mergeCell ref="Y21:AA21"/>
    <mergeCell ref="AB21:AD21"/>
    <mergeCell ref="C22:E22"/>
    <mergeCell ref="G22:I22"/>
    <mergeCell ref="J22:L22"/>
    <mergeCell ref="M22:O22"/>
    <mergeCell ref="P22:R22"/>
    <mergeCell ref="S22:U22"/>
    <mergeCell ref="V22:X22"/>
    <mergeCell ref="Y22:AA22"/>
    <mergeCell ref="AB22:AD22"/>
    <mergeCell ref="C23:E23"/>
    <mergeCell ref="G23:I23"/>
    <mergeCell ref="J23:L23"/>
    <mergeCell ref="M23:O23"/>
    <mergeCell ref="P23:R23"/>
    <mergeCell ref="S23:U23"/>
    <mergeCell ref="V23:X23"/>
    <mergeCell ref="Y23:AA23"/>
    <mergeCell ref="AB23:AD23"/>
    <mergeCell ref="B24:B27"/>
    <mergeCell ref="C24:E24"/>
    <mergeCell ref="G24:I24"/>
    <mergeCell ref="J24:L24"/>
    <mergeCell ref="M24:O24"/>
    <mergeCell ref="P24:R24"/>
    <mergeCell ref="S24:U24"/>
    <mergeCell ref="V24:X24"/>
    <mergeCell ref="Y24:AA24"/>
    <mergeCell ref="V26:X26"/>
    <mergeCell ref="Y26:AA26"/>
    <mergeCell ref="AB24:AD24"/>
    <mergeCell ref="C25:E25"/>
    <mergeCell ref="G25:I25"/>
    <mergeCell ref="J25:L25"/>
    <mergeCell ref="M25:O25"/>
    <mergeCell ref="P25:R25"/>
    <mergeCell ref="S25:U25"/>
    <mergeCell ref="V25:X25"/>
    <mergeCell ref="Y25:AA25"/>
    <mergeCell ref="AB25:AD25"/>
    <mergeCell ref="AB26:AD26"/>
    <mergeCell ref="C27:E27"/>
    <mergeCell ref="G27:I27"/>
    <mergeCell ref="J27:L27"/>
    <mergeCell ref="M27:O27"/>
    <mergeCell ref="P27:R27"/>
    <mergeCell ref="S27:U27"/>
    <mergeCell ref="V27:X27"/>
    <mergeCell ref="C26:E26"/>
    <mergeCell ref="G26:I26"/>
    <mergeCell ref="J26:L26"/>
    <mergeCell ref="M26:O26"/>
    <mergeCell ref="P26:R26"/>
    <mergeCell ref="S26:U26"/>
    <mergeCell ref="Y27:AA27"/>
    <mergeCell ref="AB27:AD27"/>
    <mergeCell ref="C28:E28"/>
    <mergeCell ref="G28:I28"/>
    <mergeCell ref="J28:L28"/>
    <mergeCell ref="M28:O28"/>
    <mergeCell ref="P28:R28"/>
    <mergeCell ref="S28:U28"/>
    <mergeCell ref="V28:X28"/>
    <mergeCell ref="Y28:AA28"/>
    <mergeCell ref="AB28:AD28"/>
    <mergeCell ref="C29:F29"/>
    <mergeCell ref="G29:I29"/>
    <mergeCell ref="J29:L29"/>
    <mergeCell ref="M29:O29"/>
    <mergeCell ref="P29:R29"/>
    <mergeCell ref="S29:U29"/>
    <mergeCell ref="V29:X29"/>
    <mergeCell ref="Y29:AA29"/>
    <mergeCell ref="AB29:AD29"/>
    <mergeCell ref="V30:X30"/>
    <mergeCell ref="Y30:AA30"/>
    <mergeCell ref="AB30:AD30"/>
    <mergeCell ref="C31:F31"/>
    <mergeCell ref="G31:I31"/>
    <mergeCell ref="J31:L31"/>
    <mergeCell ref="M31:O31"/>
    <mergeCell ref="P31:R31"/>
    <mergeCell ref="S31:U31"/>
    <mergeCell ref="V31:X31"/>
    <mergeCell ref="C30:F30"/>
    <mergeCell ref="G30:I30"/>
    <mergeCell ref="J30:L30"/>
    <mergeCell ref="M30:O30"/>
    <mergeCell ref="P30:R30"/>
    <mergeCell ref="S30:U30"/>
    <mergeCell ref="Y31:AA31"/>
    <mergeCell ref="AB31:AD31"/>
    <mergeCell ref="C32:F32"/>
    <mergeCell ref="G32:I32"/>
    <mergeCell ref="J32:L32"/>
    <mergeCell ref="M32:O32"/>
    <mergeCell ref="P32:R32"/>
    <mergeCell ref="S32:U32"/>
    <mergeCell ref="V32:X32"/>
    <mergeCell ref="Y32:AA32"/>
    <mergeCell ref="AB32:AD32"/>
    <mergeCell ref="C33:C35"/>
    <mergeCell ref="D33:F33"/>
    <mergeCell ref="G33:I33"/>
    <mergeCell ref="J33:L33"/>
    <mergeCell ref="M33:O33"/>
    <mergeCell ref="P33:R33"/>
    <mergeCell ref="S33:U33"/>
    <mergeCell ref="V33:X33"/>
    <mergeCell ref="Y33:AA33"/>
    <mergeCell ref="AB33:AD33"/>
    <mergeCell ref="D34:F34"/>
    <mergeCell ref="G34:I34"/>
    <mergeCell ref="J34:L34"/>
    <mergeCell ref="M34:O34"/>
    <mergeCell ref="P34:R34"/>
    <mergeCell ref="S34:U34"/>
    <mergeCell ref="V34:X34"/>
    <mergeCell ref="Y34:AA34"/>
    <mergeCell ref="AB34:AD34"/>
    <mergeCell ref="D39:J39"/>
    <mergeCell ref="V35:X35"/>
    <mergeCell ref="Y35:AA35"/>
    <mergeCell ref="AB35:AD35"/>
    <mergeCell ref="D36:J36"/>
    <mergeCell ref="D37:J37"/>
    <mergeCell ref="D38:J38"/>
    <mergeCell ref="D35:F35"/>
    <mergeCell ref="G35:I35"/>
    <mergeCell ref="J35:L35"/>
    <mergeCell ref="M35:O35"/>
    <mergeCell ref="P35:R35"/>
    <mergeCell ref="S35:U35"/>
  </mergeCells>
  <conditionalFormatting sqref="G20:AD28">
    <cfRule type="colorScale" priority="1">
      <colorScale>
        <cfvo type="min"/>
        <cfvo type="max"/>
        <color rgb="FFFFEF9C"/>
        <color rgb="FF63BE7B"/>
      </colorScale>
    </cfRule>
    <cfRule type="colorScale" priority="3">
      <colorScale>
        <cfvo type="num" val="0"/>
        <cfvo type="percentile" val="50"/>
        <cfvo type="num" val="3"/>
        <color rgb="FFF8696B"/>
        <color rgb="FFFFEB84"/>
        <color rgb="FF63BE7B"/>
      </colorScale>
    </cfRule>
  </conditionalFormatting>
  <conditionalFormatting sqref="C36:J39">
    <cfRule type="colorScale" priority="4">
      <colorScale>
        <cfvo type="min"/>
        <cfvo type="max"/>
        <color rgb="FFFFEF9C"/>
        <color rgb="FF63BE7B"/>
      </colorScale>
    </cfRule>
  </conditionalFormatting>
  <conditionalFormatting sqref="G16:AD16">
    <cfRule type="iconSet" priority="2">
      <iconSet iconSet="3Arrows">
        <cfvo type="percent" val="0"/>
        <cfvo type="percent" val="33"/>
        <cfvo type="percent" val="67"/>
      </iconSet>
    </cfRule>
  </conditionalFormatting>
  <pageMargins left="0.7" right="0.7" top="0.75" bottom="0.75" header="0.3" footer="0.3"/>
  <pageSetup paperSize="9" scale="80" orientation="landscape" r:id="rId1"/>
  <drawing r:id="rId2"/>
  <legacyDrawing r:id="rId3"/>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64">
    <pageSetUpPr fitToPage="1"/>
  </sheetPr>
  <dimension ref="B2:G7"/>
  <sheetViews>
    <sheetView showGridLines="0" showRowColHeaders="0" workbookViewId="0"/>
  </sheetViews>
  <sheetFormatPr defaultRowHeight="15" x14ac:dyDescent="0.25"/>
  <cols>
    <col min="2" max="3" width="79.28515625" customWidth="1"/>
  </cols>
  <sheetData>
    <row r="2" spans="2:7" ht="15.75" thickBot="1" x14ac:dyDescent="0.3">
      <c r="C2" s="15" t="s">
        <v>21</v>
      </c>
      <c r="D2" s="74">
        <f>IF(G7&gt;0,IF(G7=1,2,1),0)</f>
        <v>0</v>
      </c>
    </row>
    <row r="3" spans="2:7" ht="21.75" thickBot="1" x14ac:dyDescent="0.3">
      <c r="B3" s="436" t="s">
        <v>888</v>
      </c>
      <c r="C3" s="437"/>
    </row>
    <row r="4" spans="2:7" x14ac:dyDescent="0.25">
      <c r="B4" s="471"/>
      <c r="C4" s="473"/>
    </row>
    <row r="5" spans="2:7" ht="253.5" customHeight="1" thickBot="1" x14ac:dyDescent="0.3">
      <c r="B5" s="474"/>
      <c r="C5" s="476"/>
    </row>
    <row r="6" spans="2:7" ht="21.75" thickBot="1" x14ac:dyDescent="0.3">
      <c r="B6" s="438" t="s">
        <v>889</v>
      </c>
      <c r="C6" s="439"/>
    </row>
    <row r="7" spans="2:7" ht="165" customHeight="1" thickBot="1" x14ac:dyDescent="0.3">
      <c r="B7" s="346"/>
      <c r="C7" s="348"/>
      <c r="G7">
        <f>ISTEXT(B7)*1</f>
        <v>0</v>
      </c>
    </row>
  </sheetData>
  <mergeCells count="4">
    <mergeCell ref="B3:C3"/>
    <mergeCell ref="B4:C5"/>
    <mergeCell ref="B6:C6"/>
    <mergeCell ref="B7:C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52" orientation="portrait" r:id="rId1"/>
  <drawing r:id="rId2"/>
  <legacyDrawing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5">
    <pageSetUpPr fitToPage="1"/>
  </sheetPr>
  <dimension ref="B2:I25"/>
  <sheetViews>
    <sheetView showGridLines="0" showRowColHeaders="0" workbookViewId="0"/>
  </sheetViews>
  <sheetFormatPr defaultRowHeight="15" x14ac:dyDescent="0.25"/>
  <cols>
    <col min="2" max="2" width="80.7109375" customWidth="1"/>
    <col min="3" max="3" width="47.42578125" customWidth="1"/>
    <col min="5" max="11" width="0" hidden="1" customWidth="1"/>
  </cols>
  <sheetData>
    <row r="2" spans="2:9" ht="15.75" thickBot="1" x14ac:dyDescent="0.3">
      <c r="B2" s="15" t="s">
        <v>21</v>
      </c>
      <c r="C2" s="74">
        <f>IF(I25&gt;0,IF(I25&gt;9,2,1),0)</f>
        <v>0</v>
      </c>
    </row>
    <row r="3" spans="2:9" ht="30.75" customHeight="1" thickBot="1" x14ac:dyDescent="0.3">
      <c r="B3" s="419" t="s">
        <v>892</v>
      </c>
      <c r="C3" s="755"/>
    </row>
    <row r="4" spans="2:9" ht="17.25" customHeight="1" thickBot="1" x14ac:dyDescent="0.3">
      <c r="B4" s="538" t="s">
        <v>288</v>
      </c>
      <c r="C4" s="539"/>
    </row>
    <row r="5" spans="2:9" ht="74.25" customHeight="1" thickBot="1" x14ac:dyDescent="0.3">
      <c r="B5" s="337"/>
      <c r="C5" s="339"/>
      <c r="I5">
        <f>ISTEXT(B5)*1</f>
        <v>0</v>
      </c>
    </row>
    <row r="6" spans="2:9" ht="16.5" customHeight="1" thickBot="1" x14ac:dyDescent="0.3">
      <c r="B6" s="538" t="s">
        <v>289</v>
      </c>
      <c r="C6" s="539"/>
    </row>
    <row r="7" spans="2:9" ht="66.75" customHeight="1" thickBot="1" x14ac:dyDescent="0.3">
      <c r="B7" s="596"/>
      <c r="C7" s="598"/>
      <c r="I7">
        <f t="shared" ref="I7:I23" si="0">ISTEXT(B7)*1</f>
        <v>0</v>
      </c>
    </row>
    <row r="8" spans="2:9" ht="21.75" customHeight="1" thickBot="1" x14ac:dyDescent="0.3">
      <c r="B8" s="538" t="s">
        <v>290</v>
      </c>
      <c r="C8" s="539"/>
    </row>
    <row r="9" spans="2:9" ht="73.5" customHeight="1" thickBot="1" x14ac:dyDescent="0.3">
      <c r="B9" s="756"/>
      <c r="C9" s="757"/>
      <c r="I9">
        <f t="shared" si="0"/>
        <v>0</v>
      </c>
    </row>
    <row r="10" spans="2:9" ht="18" customHeight="1" thickBot="1" x14ac:dyDescent="0.3">
      <c r="B10" s="538" t="s">
        <v>291</v>
      </c>
      <c r="C10" s="539"/>
    </row>
    <row r="11" spans="2:9" ht="73.5" customHeight="1" thickBot="1" x14ac:dyDescent="0.3">
      <c r="B11" s="337"/>
      <c r="C11" s="339"/>
      <c r="I11">
        <f t="shared" si="0"/>
        <v>0</v>
      </c>
    </row>
    <row r="12" spans="2:9" ht="18" customHeight="1" thickBot="1" x14ac:dyDescent="0.3">
      <c r="B12" s="538" t="s">
        <v>292</v>
      </c>
      <c r="C12" s="539"/>
    </row>
    <row r="13" spans="2:9" ht="80.25" customHeight="1" thickBot="1" x14ac:dyDescent="0.3">
      <c r="B13" s="337"/>
      <c r="C13" s="339"/>
      <c r="I13">
        <f t="shared" si="0"/>
        <v>0</v>
      </c>
    </row>
    <row r="14" spans="2:9" ht="17.25" customHeight="1" thickBot="1" x14ac:dyDescent="0.3">
      <c r="B14" s="538" t="s">
        <v>293</v>
      </c>
      <c r="C14" s="539"/>
    </row>
    <row r="15" spans="2:9" ht="75.75" customHeight="1" thickBot="1" x14ac:dyDescent="0.3">
      <c r="B15" s="337"/>
      <c r="C15" s="339"/>
      <c r="I15">
        <f t="shared" si="0"/>
        <v>0</v>
      </c>
    </row>
    <row r="16" spans="2:9" ht="15.75" customHeight="1" thickBot="1" x14ac:dyDescent="0.3">
      <c r="B16" s="538" t="s">
        <v>294</v>
      </c>
      <c r="C16" s="539"/>
    </row>
    <row r="17" spans="2:9" ht="75" customHeight="1" thickBot="1" x14ac:dyDescent="0.3">
      <c r="B17" s="337"/>
      <c r="C17" s="339"/>
      <c r="I17">
        <f t="shared" si="0"/>
        <v>0</v>
      </c>
    </row>
    <row r="18" spans="2:9" ht="17.25" customHeight="1" thickBot="1" x14ac:dyDescent="0.3">
      <c r="B18" s="538" t="s">
        <v>890</v>
      </c>
      <c r="C18" s="539"/>
    </row>
    <row r="19" spans="2:9" ht="81.75" customHeight="1" thickBot="1" x14ac:dyDescent="0.3">
      <c r="B19" s="596"/>
      <c r="C19" s="598"/>
      <c r="I19">
        <f t="shared" si="0"/>
        <v>0</v>
      </c>
    </row>
    <row r="20" spans="2:9" ht="16.5" customHeight="1" thickBot="1" x14ac:dyDescent="0.3">
      <c r="B20" s="538" t="s">
        <v>295</v>
      </c>
      <c r="C20" s="539"/>
    </row>
    <row r="21" spans="2:9" ht="100.5" customHeight="1" thickBot="1" x14ac:dyDescent="0.3">
      <c r="B21" s="596"/>
      <c r="C21" s="598"/>
      <c r="I21">
        <f t="shared" si="0"/>
        <v>0</v>
      </c>
    </row>
    <row r="22" spans="2:9" ht="16.5" customHeight="1" thickBot="1" x14ac:dyDescent="0.3">
      <c r="B22" s="538" t="s">
        <v>891</v>
      </c>
      <c r="C22" s="539"/>
    </row>
    <row r="23" spans="2:9" ht="191.25" customHeight="1" thickBot="1" x14ac:dyDescent="0.3">
      <c r="B23" s="596"/>
      <c r="C23" s="598"/>
      <c r="I23">
        <f t="shared" si="0"/>
        <v>0</v>
      </c>
    </row>
    <row r="25" spans="2:9" x14ac:dyDescent="0.25">
      <c r="I25">
        <f>SUM(I5:I24)</f>
        <v>0</v>
      </c>
    </row>
  </sheetData>
  <mergeCells count="21">
    <mergeCell ref="B3:C3"/>
    <mergeCell ref="B15:C15"/>
    <mergeCell ref="B4:C4"/>
    <mergeCell ref="B5:C5"/>
    <mergeCell ref="B6:C6"/>
    <mergeCell ref="B7:C7"/>
    <mergeCell ref="B8:C8"/>
    <mergeCell ref="B9:C9"/>
    <mergeCell ref="B10:C10"/>
    <mergeCell ref="B11:C11"/>
    <mergeCell ref="B12:C12"/>
    <mergeCell ref="B13:C13"/>
    <mergeCell ref="B14:C14"/>
    <mergeCell ref="B22:C22"/>
    <mergeCell ref="B23:C23"/>
    <mergeCell ref="B16:C16"/>
    <mergeCell ref="B17:C17"/>
    <mergeCell ref="B18:C18"/>
    <mergeCell ref="B19:C19"/>
    <mergeCell ref="B20:C20"/>
    <mergeCell ref="B21:C21"/>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8" orientation="portrait"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6">
    <pageSetUpPr fitToPage="1"/>
  </sheetPr>
  <dimension ref="B2:O30"/>
  <sheetViews>
    <sheetView showGridLines="0" showRowColHeaders="0" workbookViewId="0"/>
  </sheetViews>
  <sheetFormatPr defaultRowHeight="15" x14ac:dyDescent="0.25"/>
  <cols>
    <col min="2" max="2" width="17.5703125" customWidth="1"/>
    <col min="5" max="5" width="12.85546875" customWidth="1"/>
    <col min="7" max="7" width="27.42578125" customWidth="1"/>
    <col min="9" max="17" width="0" hidden="1" customWidth="1"/>
  </cols>
  <sheetData>
    <row r="2" spans="2:15" ht="15.75" thickBot="1" x14ac:dyDescent="0.3">
      <c r="F2" s="15" t="s">
        <v>21</v>
      </c>
      <c r="G2" s="74">
        <f>IF(O30&gt;0,IF(O30&gt;16,2,1),0)</f>
        <v>0</v>
      </c>
    </row>
    <row r="3" spans="2:15" ht="21.75" thickBot="1" x14ac:dyDescent="0.3">
      <c r="B3" s="414" t="s">
        <v>296</v>
      </c>
      <c r="C3" s="418"/>
      <c r="D3" s="418"/>
      <c r="E3" s="418"/>
      <c r="F3" s="418"/>
      <c r="G3" s="415"/>
    </row>
    <row r="4" spans="2:15" ht="21.75" thickBot="1" x14ac:dyDescent="0.3">
      <c r="B4" s="36"/>
      <c r="C4" s="538" t="s">
        <v>297</v>
      </c>
      <c r="D4" s="542"/>
      <c r="E4" s="542"/>
      <c r="F4" s="542"/>
      <c r="G4" s="539"/>
    </row>
    <row r="5" spans="2:15" ht="16.5" thickBot="1" x14ac:dyDescent="0.3">
      <c r="B5" s="302" t="s">
        <v>298</v>
      </c>
      <c r="C5" s="762"/>
      <c r="D5" s="763"/>
      <c r="E5" s="763"/>
      <c r="F5" s="763"/>
      <c r="G5" s="764"/>
    </row>
    <row r="6" spans="2:15" ht="16.5" thickBot="1" x14ac:dyDescent="0.3">
      <c r="B6" s="302" t="s">
        <v>299</v>
      </c>
      <c r="C6" s="765"/>
      <c r="D6" s="766"/>
      <c r="E6" s="766"/>
      <c r="F6" s="766"/>
      <c r="G6" s="767"/>
    </row>
    <row r="7" spans="2:15" ht="18" customHeight="1" thickBot="1" x14ac:dyDescent="0.3">
      <c r="B7" s="414" t="s">
        <v>365</v>
      </c>
      <c r="C7" s="418"/>
      <c r="D7" s="418"/>
      <c r="E7" s="418"/>
      <c r="F7" s="418"/>
      <c r="G7" s="415"/>
      <c r="H7" s="74">
        <f>Flow!C2</f>
        <v>0</v>
      </c>
    </row>
    <row r="8" spans="2:15" ht="21.75" thickBot="1" x14ac:dyDescent="0.3">
      <c r="B8" s="414" t="s">
        <v>366</v>
      </c>
      <c r="C8" s="418"/>
      <c r="D8" s="418"/>
      <c r="E8" s="418"/>
      <c r="F8" s="418"/>
      <c r="G8" s="415"/>
      <c r="H8" s="74">
        <f>Produktionslayout!C2</f>
        <v>0</v>
      </c>
    </row>
    <row r="9" spans="2:15" ht="21.75" thickBot="1" x14ac:dyDescent="0.3">
      <c r="B9" s="414" t="s">
        <v>367</v>
      </c>
      <c r="C9" s="418"/>
      <c r="D9" s="418"/>
      <c r="E9" s="418"/>
      <c r="F9" s="418"/>
      <c r="G9" s="415"/>
      <c r="H9" s="74">
        <f>Gantt!C2</f>
        <v>0</v>
      </c>
    </row>
    <row r="10" spans="2:15" ht="21.75" thickBot="1" x14ac:dyDescent="0.3">
      <c r="B10" s="414" t="s">
        <v>863</v>
      </c>
      <c r="C10" s="418"/>
      <c r="D10" s="418"/>
      <c r="E10" s="418"/>
      <c r="F10" s="418"/>
      <c r="G10" s="415"/>
    </row>
    <row r="11" spans="2:15" ht="16.5" thickBot="1" x14ac:dyDescent="0.3">
      <c r="B11" s="302" t="s">
        <v>300</v>
      </c>
      <c r="C11" s="760" t="s">
        <v>301</v>
      </c>
      <c r="D11" s="761"/>
      <c r="E11" s="256" t="s">
        <v>302</v>
      </c>
      <c r="F11" s="256" t="s">
        <v>303</v>
      </c>
      <c r="G11" s="336" t="s">
        <v>304</v>
      </c>
    </row>
    <row r="12" spans="2:15" ht="16.5" thickBot="1" x14ac:dyDescent="0.3">
      <c r="B12" s="68"/>
      <c r="C12" s="758"/>
      <c r="D12" s="759"/>
      <c r="E12" s="69"/>
      <c r="F12" s="69"/>
      <c r="G12" s="69"/>
      <c r="M12">
        <f>NOT(ISBLANK(B12))*NOT(ISBLANK(C12))*NOT(ISBLANK(E12))*NOT(ISBLANK(F12))*NOT(ISBLANK(G12))</f>
        <v>0</v>
      </c>
    </row>
    <row r="13" spans="2:15" ht="16.5" thickBot="1" x14ac:dyDescent="0.3">
      <c r="B13" s="68"/>
      <c r="C13" s="758"/>
      <c r="D13" s="759"/>
      <c r="E13" s="69"/>
      <c r="F13" s="69"/>
      <c r="G13" s="69"/>
      <c r="M13">
        <f t="shared" ref="M13:M16" si="0">NOT(ISBLANK(B13))*NOT(ISBLANK(C13))*NOT(ISBLANK(E13))*NOT(ISBLANK(F13))*NOT(ISBLANK(G13))</f>
        <v>0</v>
      </c>
    </row>
    <row r="14" spans="2:15" ht="16.5" thickBot="1" x14ac:dyDescent="0.3">
      <c r="B14" s="68"/>
      <c r="C14" s="758"/>
      <c r="D14" s="759"/>
      <c r="E14" s="69"/>
      <c r="F14" s="69"/>
      <c r="G14" s="69"/>
      <c r="M14">
        <f t="shared" si="0"/>
        <v>0</v>
      </c>
    </row>
    <row r="15" spans="2:15" ht="16.5" thickBot="1" x14ac:dyDescent="0.3">
      <c r="B15" s="68"/>
      <c r="C15" s="758"/>
      <c r="D15" s="759"/>
      <c r="E15" s="69"/>
      <c r="F15" s="69"/>
      <c r="G15" s="69"/>
      <c r="M15">
        <f t="shared" si="0"/>
        <v>0</v>
      </c>
    </row>
    <row r="16" spans="2:15" ht="16.5" thickBot="1" x14ac:dyDescent="0.3">
      <c r="B16" s="68"/>
      <c r="C16" s="758"/>
      <c r="D16" s="759"/>
      <c r="E16" s="69"/>
      <c r="F16" s="69"/>
      <c r="G16" s="69"/>
      <c r="M16">
        <f t="shared" si="0"/>
        <v>0</v>
      </c>
      <c r="N16">
        <f>SUM(M12:M16)</f>
        <v>0</v>
      </c>
      <c r="O16">
        <f>IF(N16&gt;2,1,0)</f>
        <v>0</v>
      </c>
    </row>
    <row r="17" spans="2:15" ht="42" customHeight="1" thickBot="1" x14ac:dyDescent="0.3">
      <c r="B17" s="464" t="s">
        <v>368</v>
      </c>
      <c r="C17" s="465"/>
      <c r="D17" s="465"/>
      <c r="E17" s="465"/>
      <c r="F17" s="465"/>
      <c r="G17" s="466"/>
      <c r="H17" s="74">
        <f>Priser!F2</f>
        <v>0</v>
      </c>
    </row>
    <row r="18" spans="2:15" ht="42" customHeight="1" thickBot="1" x14ac:dyDescent="0.3">
      <c r="B18" s="464" t="s">
        <v>305</v>
      </c>
      <c r="C18" s="465"/>
      <c r="D18" s="465"/>
      <c r="E18" s="465"/>
      <c r="F18" s="465"/>
      <c r="G18" s="466"/>
    </row>
    <row r="19" spans="2:15" ht="15.75" x14ac:dyDescent="0.25">
      <c r="B19" s="948"/>
      <c r="C19" s="949" t="s">
        <v>306</v>
      </c>
      <c r="D19" s="950" t="s">
        <v>307</v>
      </c>
      <c r="E19" s="951"/>
      <c r="F19" s="951"/>
      <c r="G19" s="952"/>
    </row>
    <row r="20" spans="2:15" ht="27.75" customHeight="1" x14ac:dyDescent="0.25">
      <c r="B20" s="958" t="s">
        <v>258</v>
      </c>
      <c r="C20" s="956"/>
      <c r="D20" s="957"/>
      <c r="E20" s="957"/>
      <c r="F20" s="957"/>
      <c r="G20" s="959"/>
      <c r="O20">
        <f>ISNUMBER(C20)*ISTEXT(D20)</f>
        <v>0</v>
      </c>
    </row>
    <row r="21" spans="2:15" ht="27.75" customHeight="1" x14ac:dyDescent="0.25">
      <c r="B21" s="958" t="s">
        <v>308</v>
      </c>
      <c r="C21" s="956"/>
      <c r="D21" s="957"/>
      <c r="E21" s="957"/>
      <c r="F21" s="957"/>
      <c r="G21" s="959"/>
      <c r="O21">
        <f t="shared" ref="O21:O23" si="1">ISNUMBER(C21)*ISTEXT(D21)</f>
        <v>0</v>
      </c>
    </row>
    <row r="22" spans="2:15" ht="27.75" customHeight="1" x14ac:dyDescent="0.25">
      <c r="B22" s="958" t="s">
        <v>259</v>
      </c>
      <c r="C22" s="956"/>
      <c r="D22" s="957"/>
      <c r="E22" s="957"/>
      <c r="F22" s="957"/>
      <c r="G22" s="959"/>
      <c r="O22">
        <f t="shared" si="1"/>
        <v>0</v>
      </c>
    </row>
    <row r="23" spans="2:15" ht="27.75" customHeight="1" x14ac:dyDescent="0.25">
      <c r="B23" s="958" t="s">
        <v>309</v>
      </c>
      <c r="C23" s="956"/>
      <c r="D23" s="957"/>
      <c r="E23" s="957"/>
      <c r="F23" s="957"/>
      <c r="G23" s="959"/>
      <c r="O23">
        <f t="shared" si="1"/>
        <v>0</v>
      </c>
    </row>
    <row r="24" spans="2:15" ht="27.75" customHeight="1" x14ac:dyDescent="0.25">
      <c r="B24" s="958" t="s">
        <v>255</v>
      </c>
      <c r="C24" s="956"/>
      <c r="D24" s="960"/>
      <c r="E24" s="961"/>
      <c r="F24" s="961"/>
      <c r="G24" s="962"/>
    </row>
    <row r="25" spans="2:15" ht="42" customHeight="1" thickBot="1" x14ac:dyDescent="0.3">
      <c r="B25" s="953" t="s">
        <v>310</v>
      </c>
      <c r="C25" s="954"/>
      <c r="D25" s="954"/>
      <c r="E25" s="954"/>
      <c r="F25" s="954"/>
      <c r="G25" s="955"/>
    </row>
    <row r="26" spans="2:15" ht="36.75" customHeight="1" thickBot="1" x14ac:dyDescent="0.3">
      <c r="B26" s="296" t="s">
        <v>258</v>
      </c>
      <c r="C26" s="346"/>
      <c r="D26" s="347"/>
      <c r="E26" s="347"/>
      <c r="F26" s="347"/>
      <c r="G26" s="348"/>
      <c r="O26">
        <f>ISTEXT(C26)*1</f>
        <v>0</v>
      </c>
    </row>
    <row r="27" spans="2:15" ht="36.75" customHeight="1" thickBot="1" x14ac:dyDescent="0.3">
      <c r="B27" s="296" t="s">
        <v>308</v>
      </c>
      <c r="C27" s="346"/>
      <c r="D27" s="347"/>
      <c r="E27" s="347"/>
      <c r="F27" s="347"/>
      <c r="G27" s="348"/>
      <c r="O27">
        <f t="shared" ref="O27:O29" si="2">ISTEXT(C27)*1</f>
        <v>0</v>
      </c>
    </row>
    <row r="28" spans="2:15" ht="36.75" customHeight="1" thickBot="1" x14ac:dyDescent="0.3">
      <c r="B28" s="296" t="s">
        <v>259</v>
      </c>
      <c r="C28" s="346"/>
      <c r="D28" s="347"/>
      <c r="E28" s="347"/>
      <c r="F28" s="347"/>
      <c r="G28" s="348"/>
      <c r="O28">
        <f t="shared" si="2"/>
        <v>0</v>
      </c>
    </row>
    <row r="29" spans="2:15" ht="36.75" customHeight="1" thickBot="1" x14ac:dyDescent="0.3">
      <c r="B29" s="296" t="s">
        <v>309</v>
      </c>
      <c r="C29" s="346"/>
      <c r="D29" s="347"/>
      <c r="E29" s="347"/>
      <c r="F29" s="347"/>
      <c r="G29" s="348"/>
      <c r="O29">
        <f t="shared" si="2"/>
        <v>0</v>
      </c>
    </row>
    <row r="30" spans="2:15" ht="36.75" customHeight="1" thickBot="1" x14ac:dyDescent="0.3">
      <c r="B30" s="296" t="s">
        <v>255</v>
      </c>
      <c r="C30" s="346"/>
      <c r="D30" s="347"/>
      <c r="E30" s="347"/>
      <c r="F30" s="347"/>
      <c r="G30" s="348"/>
      <c r="O30" s="8">
        <f>SUM(O16:O29,H7:H17)</f>
        <v>0</v>
      </c>
    </row>
  </sheetData>
  <mergeCells count="27">
    <mergeCell ref="C30:G30"/>
    <mergeCell ref="B9:G9"/>
    <mergeCell ref="B3:G3"/>
    <mergeCell ref="C4:G4"/>
    <mergeCell ref="C5:G6"/>
    <mergeCell ref="B7:G7"/>
    <mergeCell ref="B8:G8"/>
    <mergeCell ref="D21:G21"/>
    <mergeCell ref="B10:G10"/>
    <mergeCell ref="C11:D11"/>
    <mergeCell ref="C12:D12"/>
    <mergeCell ref="C13:D13"/>
    <mergeCell ref="C14:D14"/>
    <mergeCell ref="C15:D15"/>
    <mergeCell ref="C16:D16"/>
    <mergeCell ref="B17:G17"/>
    <mergeCell ref="B18:G18"/>
    <mergeCell ref="D19:G19"/>
    <mergeCell ref="D20:G20"/>
    <mergeCell ref="C29:G29"/>
    <mergeCell ref="D22:G22"/>
    <mergeCell ref="D23:G23"/>
    <mergeCell ref="B25:G25"/>
    <mergeCell ref="C26:G26"/>
    <mergeCell ref="C27:G27"/>
    <mergeCell ref="C28:G28"/>
    <mergeCell ref="D24:G24"/>
  </mergeCells>
  <conditionalFormatting sqref="G2">
    <cfRule type="colorScale" priority="3">
      <colorScale>
        <cfvo type="num" val="0"/>
        <cfvo type="percentile" val="1"/>
        <cfvo type="num" val="2"/>
        <color rgb="FFF8696B"/>
        <color rgb="FFFFEB84"/>
        <color rgb="FF63BE7B"/>
      </colorScale>
    </cfRule>
  </conditionalFormatting>
  <conditionalFormatting sqref="H7:H9">
    <cfRule type="colorScale" priority="2">
      <colorScale>
        <cfvo type="num" val="0"/>
        <cfvo type="percentile" val="1"/>
        <cfvo type="num" val="2"/>
        <color rgb="FFF8696B"/>
        <color rgb="FFFFEB84"/>
        <color rgb="FF63BE7B"/>
      </colorScale>
    </cfRule>
  </conditionalFormatting>
  <conditionalFormatting sqref="H17">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3"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7">
    <pageSetUpPr fitToPage="1"/>
  </sheetPr>
  <dimension ref="B2:K5"/>
  <sheetViews>
    <sheetView showGridLines="0" showRowColHeaders="0" workbookViewId="0"/>
  </sheetViews>
  <sheetFormatPr defaultRowHeight="15" x14ac:dyDescent="0.25"/>
  <cols>
    <col min="2" max="2" width="61.7109375" customWidth="1"/>
    <col min="3" max="3" width="29.5703125" customWidth="1"/>
    <col min="5" max="6" width="7.140625" customWidth="1"/>
    <col min="7" max="11" width="7.140625" hidden="1" customWidth="1"/>
    <col min="12" max="12" width="7.140625" customWidth="1"/>
    <col min="13" max="17" width="12.42578125" customWidth="1"/>
  </cols>
  <sheetData>
    <row r="2" spans="2:9" x14ac:dyDescent="0.25">
      <c r="B2" s="15" t="s">
        <v>21</v>
      </c>
      <c r="C2" s="74">
        <f>IF(I2&gt;0,IF(I2&gt;0,2,1),0)</f>
        <v>0</v>
      </c>
      <c r="I2">
        <v>0</v>
      </c>
    </row>
    <row r="3" spans="2:9" ht="87" customHeight="1" x14ac:dyDescent="0.25">
      <c r="B3" s="673" t="s">
        <v>376</v>
      </c>
      <c r="C3" s="673"/>
      <c r="I3" t="s">
        <v>312</v>
      </c>
    </row>
    <row r="4" spans="2:9" ht="25.5" customHeight="1" x14ac:dyDescent="0.25">
      <c r="B4" s="673" t="s">
        <v>311</v>
      </c>
      <c r="C4" s="673"/>
    </row>
    <row r="5" spans="2:9" ht="279.75" customHeight="1" x14ac:dyDescent="0.25">
      <c r="B5" s="656"/>
      <c r="C5" s="657"/>
    </row>
  </sheetData>
  <mergeCells count="3">
    <mergeCell ref="B3:C3"/>
    <mergeCell ref="B4:C4"/>
    <mergeCell ref="B5:C5"/>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6"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68">
    <pageSetUpPr fitToPage="1"/>
  </sheetPr>
  <dimension ref="B2:O5"/>
  <sheetViews>
    <sheetView showGridLines="0" showRowColHeaders="0" workbookViewId="0">
      <selection activeCell="B5" sqref="B5:C5"/>
    </sheetView>
  </sheetViews>
  <sheetFormatPr defaultRowHeight="15" x14ac:dyDescent="0.25"/>
  <cols>
    <col min="2" max="2" width="61.7109375" customWidth="1"/>
    <col min="3" max="3" width="34.7109375" customWidth="1"/>
    <col min="4" max="5" width="3.85546875" customWidth="1"/>
    <col min="6" max="14" width="3.85546875" hidden="1" customWidth="1"/>
    <col min="15" max="15" width="9.140625" hidden="1" customWidth="1"/>
    <col min="16" max="16" width="0" hidden="1" customWidth="1"/>
  </cols>
  <sheetData>
    <row r="2" spans="2:9" x14ac:dyDescent="0.25">
      <c r="B2" s="15" t="s">
        <v>21</v>
      </c>
      <c r="C2" s="74">
        <f>IF(I2&gt;0,IF(I2&gt;0,2,1),0)</f>
        <v>0</v>
      </c>
      <c r="I2">
        <v>0</v>
      </c>
    </row>
    <row r="3" spans="2:9" ht="67.5" customHeight="1" x14ac:dyDescent="0.25">
      <c r="B3" s="673" t="s">
        <v>313</v>
      </c>
      <c r="C3" s="673"/>
      <c r="I3" t="s">
        <v>312</v>
      </c>
    </row>
    <row r="4" spans="2:9" ht="48" customHeight="1" x14ac:dyDescent="0.25">
      <c r="B4" s="673" t="s">
        <v>314</v>
      </c>
      <c r="C4" s="673"/>
    </row>
    <row r="5" spans="2:9" ht="279.75" customHeight="1" x14ac:dyDescent="0.25">
      <c r="B5" s="656"/>
      <c r="C5" s="657"/>
    </row>
  </sheetData>
  <mergeCells count="3">
    <mergeCell ref="B3:C3"/>
    <mergeCell ref="B4:C4"/>
    <mergeCell ref="B5:C5"/>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1" orientation="portrait" r:id="rId1"/>
  <drawing r:id="rId2"/>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69">
    <pageSetUpPr fitToPage="1"/>
  </sheetPr>
  <dimension ref="B2:AV26"/>
  <sheetViews>
    <sheetView showGridLines="0" showRowColHeaders="0" workbookViewId="0"/>
  </sheetViews>
  <sheetFormatPr defaultRowHeight="15" x14ac:dyDescent="0.25"/>
  <cols>
    <col min="2" max="2" width="12.85546875" customWidth="1"/>
    <col min="3" max="3" width="38.85546875" customWidth="1"/>
    <col min="5" max="12" width="0" hidden="1" customWidth="1"/>
    <col min="13" max="48" width="4.140625" customWidth="1"/>
  </cols>
  <sheetData>
    <row r="2" spans="2:48" x14ac:dyDescent="0.25">
      <c r="B2" s="15" t="s">
        <v>21</v>
      </c>
      <c r="C2" s="74">
        <f>IF(I2&gt;0,IF(I2&gt;0,2,1),0)</f>
        <v>0</v>
      </c>
      <c r="I2">
        <v>0</v>
      </c>
    </row>
    <row r="3" spans="2:48" ht="67.5" customHeight="1" x14ac:dyDescent="0.25">
      <c r="B3" s="787" t="s">
        <v>415</v>
      </c>
      <c r="C3" s="787"/>
      <c r="I3" t="s">
        <v>312</v>
      </c>
    </row>
    <row r="4" spans="2:48" ht="48" customHeight="1" thickBot="1" x14ac:dyDescent="0.3"/>
    <row r="5" spans="2:48" ht="22.5" customHeight="1" x14ac:dyDescent="0.25">
      <c r="B5" s="89" t="s">
        <v>416</v>
      </c>
      <c r="C5" s="788" t="s">
        <v>225</v>
      </c>
      <c r="D5" s="788"/>
      <c r="E5" s="788"/>
      <c r="F5" s="788"/>
      <c r="G5" s="90" t="s">
        <v>417</v>
      </c>
      <c r="H5" s="90" t="s">
        <v>418</v>
      </c>
      <c r="I5" s="91">
        <v>1</v>
      </c>
      <c r="J5" s="91">
        <v>2</v>
      </c>
      <c r="K5" s="91">
        <v>3</v>
      </c>
      <c r="L5" s="91">
        <v>4</v>
      </c>
      <c r="M5" s="91">
        <v>1</v>
      </c>
      <c r="N5" s="91">
        <v>2</v>
      </c>
      <c r="O5" s="91">
        <v>3</v>
      </c>
      <c r="P5" s="91">
        <v>4</v>
      </c>
      <c r="Q5" s="91">
        <v>5</v>
      </c>
      <c r="R5" s="91">
        <v>6</v>
      </c>
      <c r="S5" s="91">
        <v>7</v>
      </c>
      <c r="T5" s="91">
        <v>8</v>
      </c>
      <c r="U5" s="91">
        <v>9</v>
      </c>
      <c r="V5" s="91">
        <v>10</v>
      </c>
      <c r="W5" s="91">
        <v>11</v>
      </c>
      <c r="X5" s="91">
        <v>12</v>
      </c>
      <c r="Y5" s="91">
        <v>13</v>
      </c>
      <c r="Z5" s="91">
        <v>14</v>
      </c>
      <c r="AA5" s="91">
        <v>15</v>
      </c>
      <c r="AB5" s="91">
        <v>16</v>
      </c>
      <c r="AC5" s="91">
        <v>17</v>
      </c>
      <c r="AD5" s="91">
        <v>18</v>
      </c>
      <c r="AE5" s="91">
        <v>19</v>
      </c>
      <c r="AF5" s="91">
        <v>20</v>
      </c>
      <c r="AG5" s="91">
        <v>21</v>
      </c>
      <c r="AH5" s="91">
        <v>22</v>
      </c>
      <c r="AI5" s="91">
        <v>23</v>
      </c>
      <c r="AJ5" s="91">
        <v>24</v>
      </c>
      <c r="AK5" s="91">
        <v>25</v>
      </c>
      <c r="AL5" s="91">
        <v>26</v>
      </c>
      <c r="AM5" s="91">
        <v>27</v>
      </c>
      <c r="AN5" s="91">
        <v>28</v>
      </c>
      <c r="AO5" s="91">
        <v>29</v>
      </c>
      <c r="AP5" s="91">
        <v>30</v>
      </c>
      <c r="AQ5" s="91">
        <v>31</v>
      </c>
      <c r="AR5" s="91">
        <v>32</v>
      </c>
      <c r="AS5" s="91">
        <v>33</v>
      </c>
      <c r="AT5" s="91">
        <v>34</v>
      </c>
      <c r="AU5" s="91">
        <v>35</v>
      </c>
      <c r="AV5" s="91">
        <v>36</v>
      </c>
    </row>
    <row r="6" spans="2:48" x14ac:dyDescent="0.25">
      <c r="B6" s="96">
        <v>0</v>
      </c>
      <c r="C6" s="776"/>
      <c r="D6" s="776"/>
      <c r="E6" s="776"/>
      <c r="F6" s="776"/>
      <c r="G6" s="92"/>
      <c r="H6" s="97"/>
      <c r="I6" s="94"/>
      <c r="J6" s="94"/>
      <c r="K6" s="93"/>
      <c r="L6" s="93"/>
      <c r="M6" s="94"/>
      <c r="N6" s="94"/>
      <c r="O6" s="93"/>
      <c r="P6" s="93"/>
      <c r="Q6" s="93"/>
      <c r="R6" s="93"/>
      <c r="S6" s="93"/>
      <c r="T6" s="93"/>
      <c r="U6" s="93"/>
      <c r="V6" s="93"/>
      <c r="W6" s="98"/>
      <c r="X6" s="98"/>
      <c r="Y6" s="94"/>
      <c r="Z6" s="94"/>
      <c r="AA6" s="94"/>
      <c r="AB6" s="94"/>
      <c r="AC6" s="94"/>
      <c r="AD6" s="94"/>
      <c r="AE6" s="94"/>
      <c r="AF6" s="94"/>
      <c r="AG6" s="94"/>
      <c r="AH6" s="94"/>
      <c r="AI6" s="98"/>
      <c r="AJ6" s="98"/>
      <c r="AK6" s="94"/>
      <c r="AL6" s="94"/>
      <c r="AM6" s="94"/>
      <c r="AN6" s="94"/>
      <c r="AO6" s="94"/>
      <c r="AP6" s="94"/>
      <c r="AQ6" s="94"/>
      <c r="AR6" s="94"/>
      <c r="AS6" s="94"/>
      <c r="AT6" s="94"/>
      <c r="AU6" s="94"/>
      <c r="AV6" s="95"/>
    </row>
    <row r="7" spans="2:48" x14ac:dyDescent="0.25">
      <c r="B7" s="96">
        <v>1</v>
      </c>
      <c r="C7" s="776"/>
      <c r="D7" s="776"/>
      <c r="E7" s="776"/>
      <c r="F7" s="776"/>
      <c r="G7" s="92"/>
      <c r="H7" s="97"/>
      <c r="I7" s="94"/>
      <c r="J7" s="94"/>
      <c r="K7" s="94"/>
      <c r="L7" s="94"/>
      <c r="M7" s="94"/>
      <c r="N7" s="94"/>
      <c r="O7" s="94"/>
      <c r="P7" s="94"/>
      <c r="Q7" s="94"/>
      <c r="R7" s="94"/>
      <c r="S7" s="94"/>
      <c r="T7" s="94"/>
      <c r="U7" s="94"/>
      <c r="V7" s="94"/>
      <c r="W7" s="98"/>
      <c r="X7" s="98"/>
      <c r="Y7" s="94"/>
      <c r="Z7" s="94"/>
      <c r="AA7" s="94"/>
      <c r="AB7" s="94"/>
      <c r="AC7" s="94"/>
      <c r="AD7" s="94"/>
      <c r="AE7" s="94"/>
      <c r="AF7" s="94"/>
      <c r="AG7" s="94"/>
      <c r="AH7" s="94"/>
      <c r="AI7" s="98"/>
      <c r="AJ7" s="98"/>
      <c r="AK7" s="94"/>
      <c r="AL7" s="94"/>
      <c r="AM7" s="94"/>
      <c r="AN7" s="94"/>
      <c r="AO7" s="94"/>
      <c r="AP7" s="94"/>
      <c r="AQ7" s="94"/>
      <c r="AR7" s="94"/>
      <c r="AS7" s="94"/>
      <c r="AT7" s="94"/>
      <c r="AU7" s="94"/>
      <c r="AV7" s="95"/>
    </row>
    <row r="8" spans="2:48" x14ac:dyDescent="0.25">
      <c r="B8" s="96">
        <v>2</v>
      </c>
      <c r="C8" s="776"/>
      <c r="D8" s="776"/>
      <c r="E8" s="776"/>
      <c r="F8" s="776"/>
      <c r="G8" s="92"/>
      <c r="H8" s="97"/>
      <c r="I8" s="94"/>
      <c r="J8" s="94"/>
      <c r="K8" s="94"/>
      <c r="L8" s="94"/>
      <c r="M8" s="94"/>
      <c r="N8" s="94"/>
      <c r="O8" s="94"/>
      <c r="P8" s="94"/>
      <c r="Q8" s="94"/>
      <c r="R8" s="94"/>
      <c r="S8" s="94"/>
      <c r="T8" s="94"/>
      <c r="U8" s="94"/>
      <c r="V8" s="94"/>
      <c r="W8" s="98"/>
      <c r="X8" s="98"/>
      <c r="Y8" s="94"/>
      <c r="Z8" s="94"/>
      <c r="AA8" s="94"/>
      <c r="AB8" s="94"/>
      <c r="AC8" s="94"/>
      <c r="AD8" s="94"/>
      <c r="AE8" s="94"/>
      <c r="AF8" s="94"/>
      <c r="AG8" s="94"/>
      <c r="AH8" s="94"/>
      <c r="AI8" s="98"/>
      <c r="AJ8" s="98"/>
      <c r="AK8" s="94"/>
      <c r="AL8" s="94"/>
      <c r="AM8" s="94"/>
      <c r="AN8" s="94"/>
      <c r="AO8" s="94"/>
      <c r="AP8" s="94"/>
      <c r="AQ8" s="94"/>
      <c r="AR8" s="94"/>
      <c r="AS8" s="94"/>
      <c r="AT8" s="94"/>
      <c r="AU8" s="94"/>
      <c r="AV8" s="95"/>
    </row>
    <row r="9" spans="2:48" x14ac:dyDescent="0.25">
      <c r="B9" s="96">
        <v>3</v>
      </c>
      <c r="C9" s="776"/>
      <c r="D9" s="776"/>
      <c r="E9" s="776"/>
      <c r="F9" s="776"/>
      <c r="G9" s="92"/>
      <c r="H9" s="97"/>
      <c r="I9" s="94"/>
      <c r="J9" s="94"/>
      <c r="K9" s="93"/>
      <c r="L9" s="93"/>
      <c r="M9" s="94"/>
      <c r="N9" s="94"/>
      <c r="O9" s="93"/>
      <c r="P9" s="93"/>
      <c r="Q9" s="94"/>
      <c r="R9" s="94"/>
      <c r="S9" s="94"/>
      <c r="T9" s="94"/>
      <c r="U9" s="94"/>
      <c r="V9" s="94"/>
      <c r="W9" s="98"/>
      <c r="X9" s="98"/>
      <c r="Y9" s="94"/>
      <c r="Z9" s="94"/>
      <c r="AA9" s="94"/>
      <c r="AB9" s="94"/>
      <c r="AC9" s="94"/>
      <c r="AD9" s="94"/>
      <c r="AE9" s="94"/>
      <c r="AF9" s="94"/>
      <c r="AG9" s="94"/>
      <c r="AH9" s="94"/>
      <c r="AI9" s="98"/>
      <c r="AJ9" s="98"/>
      <c r="AK9" s="94"/>
      <c r="AL9" s="94"/>
      <c r="AM9" s="94"/>
      <c r="AN9" s="94"/>
      <c r="AO9" s="94"/>
      <c r="AP9" s="94"/>
      <c r="AQ9" s="94"/>
      <c r="AR9" s="94"/>
      <c r="AS9" s="94"/>
      <c r="AT9" s="94"/>
      <c r="AU9" s="94"/>
      <c r="AV9" s="95"/>
    </row>
    <row r="10" spans="2:48" x14ac:dyDescent="0.25">
      <c r="B10" s="96">
        <v>4</v>
      </c>
      <c r="C10" s="776"/>
      <c r="D10" s="776"/>
      <c r="E10" s="776"/>
      <c r="F10" s="776"/>
      <c r="G10" s="92"/>
      <c r="H10" s="97"/>
      <c r="I10" s="94"/>
      <c r="J10" s="94"/>
      <c r="K10" s="93"/>
      <c r="L10" s="93"/>
      <c r="M10" s="94"/>
      <c r="N10" s="94"/>
      <c r="O10" s="93"/>
      <c r="P10" s="93"/>
      <c r="Q10" s="94"/>
      <c r="R10" s="94"/>
      <c r="S10" s="94"/>
      <c r="T10" s="94"/>
      <c r="U10" s="94"/>
      <c r="V10" s="94"/>
      <c r="W10" s="98"/>
      <c r="X10" s="98"/>
      <c r="Y10" s="94"/>
      <c r="Z10" s="94"/>
      <c r="AA10" s="94"/>
      <c r="AB10" s="94"/>
      <c r="AC10" s="94"/>
      <c r="AD10" s="94"/>
      <c r="AE10" s="94"/>
      <c r="AF10" s="94"/>
      <c r="AG10" s="94"/>
      <c r="AH10" s="94"/>
      <c r="AI10" s="98"/>
      <c r="AJ10" s="98"/>
      <c r="AK10" s="94"/>
      <c r="AL10" s="94"/>
      <c r="AM10" s="94"/>
      <c r="AN10" s="94"/>
      <c r="AO10" s="94"/>
      <c r="AP10" s="94"/>
      <c r="AQ10" s="94"/>
      <c r="AR10" s="94"/>
      <c r="AS10" s="94"/>
      <c r="AT10" s="94"/>
      <c r="AU10" s="94"/>
      <c r="AV10" s="95"/>
    </row>
    <row r="11" spans="2:48" x14ac:dyDescent="0.25">
      <c r="B11" s="96">
        <v>5</v>
      </c>
      <c r="C11" s="776"/>
      <c r="D11" s="776"/>
      <c r="E11" s="776"/>
      <c r="F11" s="776"/>
      <c r="G11" s="92"/>
      <c r="H11" s="97"/>
      <c r="I11" s="94"/>
      <c r="J11" s="94"/>
      <c r="K11" s="93"/>
      <c r="L11" s="93"/>
      <c r="M11" s="94"/>
      <c r="N11" s="94"/>
      <c r="O11" s="93"/>
      <c r="P11" s="93"/>
      <c r="Q11" s="94"/>
      <c r="R11" s="94"/>
      <c r="S11" s="93"/>
      <c r="T11" s="93"/>
      <c r="U11" s="94"/>
      <c r="V11" s="94"/>
      <c r="W11" s="98"/>
      <c r="X11" s="98"/>
      <c r="Y11" s="94"/>
      <c r="Z11" s="94"/>
      <c r="AA11" s="94"/>
      <c r="AB11" s="94"/>
      <c r="AC11" s="94"/>
      <c r="AD11" s="94"/>
      <c r="AE11" s="94"/>
      <c r="AF11" s="94"/>
      <c r="AG11" s="94"/>
      <c r="AH11" s="94"/>
      <c r="AI11" s="98"/>
      <c r="AJ11" s="98"/>
      <c r="AK11" s="94"/>
      <c r="AL11" s="94"/>
      <c r="AM11" s="94"/>
      <c r="AN11" s="94"/>
      <c r="AO11" s="94"/>
      <c r="AP11" s="94"/>
      <c r="AQ11" s="94"/>
      <c r="AR11" s="94"/>
      <c r="AS11" s="94"/>
      <c r="AT11" s="94"/>
      <c r="AU11" s="94"/>
      <c r="AV11" s="95"/>
    </row>
    <row r="12" spans="2:48" ht="16.5" x14ac:dyDescent="0.3">
      <c r="B12" s="96">
        <v>6</v>
      </c>
      <c r="C12" s="776"/>
      <c r="D12" s="776"/>
      <c r="E12" s="776"/>
      <c r="F12" s="776"/>
      <c r="G12" s="99"/>
      <c r="H12" s="100"/>
      <c r="I12" s="101"/>
      <c r="J12" s="101"/>
      <c r="K12" s="102"/>
      <c r="L12" s="102"/>
      <c r="M12" s="101"/>
      <c r="N12" s="101"/>
      <c r="O12" s="102"/>
      <c r="P12" s="102"/>
      <c r="Q12" s="101"/>
      <c r="R12" s="101"/>
      <c r="S12" s="102"/>
      <c r="T12" s="102"/>
      <c r="U12" s="101"/>
      <c r="V12" s="101"/>
      <c r="W12" s="103"/>
      <c r="X12" s="103"/>
      <c r="Y12" s="101"/>
      <c r="Z12" s="101"/>
      <c r="AA12" s="101"/>
      <c r="AB12" s="101"/>
      <c r="AC12" s="101"/>
      <c r="AD12" s="101"/>
      <c r="AE12" s="101"/>
      <c r="AF12" s="101"/>
      <c r="AG12" s="101"/>
      <c r="AH12" s="101"/>
      <c r="AI12" s="103"/>
      <c r="AJ12" s="103"/>
      <c r="AK12" s="101"/>
      <c r="AL12" s="101"/>
      <c r="AM12" s="101"/>
      <c r="AN12" s="101"/>
      <c r="AO12" s="101"/>
      <c r="AP12" s="101"/>
      <c r="AQ12" s="101"/>
      <c r="AR12" s="101"/>
      <c r="AS12" s="101"/>
      <c r="AT12" s="101"/>
      <c r="AU12" s="101"/>
      <c r="AV12" s="104"/>
    </row>
    <row r="13" spans="2:48" x14ac:dyDescent="0.25">
      <c r="B13" s="96">
        <v>7</v>
      </c>
      <c r="C13" s="776"/>
      <c r="D13" s="776"/>
      <c r="E13" s="776"/>
      <c r="F13" s="776"/>
      <c r="G13" s="92"/>
      <c r="H13" s="97"/>
      <c r="I13" s="94"/>
      <c r="J13" s="94"/>
      <c r="K13" s="93"/>
      <c r="L13" s="93"/>
      <c r="M13" s="94"/>
      <c r="N13" s="94"/>
      <c r="O13" s="93"/>
      <c r="P13" s="93"/>
      <c r="Q13" s="94"/>
      <c r="R13" s="94"/>
      <c r="S13" s="94"/>
      <c r="T13" s="94"/>
      <c r="U13" s="94"/>
      <c r="V13" s="94"/>
      <c r="W13" s="98"/>
      <c r="X13" s="98"/>
      <c r="Y13" s="94"/>
      <c r="Z13" s="94"/>
      <c r="AA13" s="94"/>
      <c r="AB13" s="94"/>
      <c r="AC13" s="94"/>
      <c r="AD13" s="94"/>
      <c r="AE13" s="94"/>
      <c r="AF13" s="94"/>
      <c r="AG13" s="94"/>
      <c r="AH13" s="94"/>
      <c r="AI13" s="98"/>
      <c r="AJ13" s="98"/>
      <c r="AK13" s="94"/>
      <c r="AL13" s="94"/>
      <c r="AM13" s="94"/>
      <c r="AN13" s="94"/>
      <c r="AO13" s="94"/>
      <c r="AP13" s="94"/>
      <c r="AQ13" s="94"/>
      <c r="AR13" s="94"/>
      <c r="AS13" s="94"/>
      <c r="AT13" s="94"/>
      <c r="AU13" s="94"/>
      <c r="AV13" s="95"/>
    </row>
    <row r="14" spans="2:48" x14ac:dyDescent="0.25">
      <c r="B14" s="96">
        <v>8</v>
      </c>
      <c r="C14" s="776"/>
      <c r="D14" s="776"/>
      <c r="E14" s="776"/>
      <c r="F14" s="776"/>
      <c r="G14" s="92"/>
      <c r="H14" s="97"/>
      <c r="I14" s="94"/>
      <c r="J14" s="94"/>
      <c r="K14" s="93"/>
      <c r="L14" s="93"/>
      <c r="M14" s="94"/>
      <c r="N14" s="94"/>
      <c r="O14" s="93"/>
      <c r="P14" s="93"/>
      <c r="Q14" s="94"/>
      <c r="R14" s="94"/>
      <c r="S14" s="94"/>
      <c r="T14" s="94"/>
      <c r="U14" s="94"/>
      <c r="V14" s="94"/>
      <c r="W14" s="98"/>
      <c r="X14" s="98"/>
      <c r="Y14" s="94"/>
      <c r="Z14" s="94"/>
      <c r="AA14" s="94"/>
      <c r="AB14" s="94"/>
      <c r="AC14" s="94"/>
      <c r="AD14" s="94"/>
      <c r="AE14" s="94"/>
      <c r="AF14" s="94"/>
      <c r="AG14" s="94"/>
      <c r="AH14" s="94"/>
      <c r="AI14" s="98"/>
      <c r="AJ14" s="98"/>
      <c r="AK14" s="94"/>
      <c r="AL14" s="94"/>
      <c r="AM14" s="94"/>
      <c r="AN14" s="94"/>
      <c r="AO14" s="94"/>
      <c r="AP14" s="94"/>
      <c r="AQ14" s="94"/>
      <c r="AR14" s="94"/>
      <c r="AS14" s="94"/>
      <c r="AT14" s="94"/>
      <c r="AU14" s="94"/>
      <c r="AV14" s="95"/>
    </row>
    <row r="15" spans="2:48" x14ac:dyDescent="0.25">
      <c r="B15" s="96">
        <v>9</v>
      </c>
      <c r="C15" s="776"/>
      <c r="D15" s="776"/>
      <c r="E15" s="776"/>
      <c r="F15" s="776"/>
      <c r="G15" s="92"/>
      <c r="H15" s="97"/>
      <c r="I15" s="94"/>
      <c r="J15" s="94"/>
      <c r="K15" s="93"/>
      <c r="L15" s="93"/>
      <c r="M15" s="94"/>
      <c r="N15" s="94"/>
      <c r="O15" s="93"/>
      <c r="P15" s="93"/>
      <c r="Q15" s="94"/>
      <c r="R15" s="94"/>
      <c r="S15" s="94"/>
      <c r="T15" s="94"/>
      <c r="U15" s="94"/>
      <c r="V15" s="94"/>
      <c r="W15" s="98"/>
      <c r="X15" s="98"/>
      <c r="Y15" s="94"/>
      <c r="Z15" s="94"/>
      <c r="AA15" s="94"/>
      <c r="AB15" s="94"/>
      <c r="AC15" s="94"/>
      <c r="AD15" s="94"/>
      <c r="AE15" s="94"/>
      <c r="AF15" s="94"/>
      <c r="AG15" s="94"/>
      <c r="AH15" s="94"/>
      <c r="AI15" s="98"/>
      <c r="AJ15" s="98"/>
      <c r="AK15" s="94"/>
      <c r="AL15" s="94"/>
      <c r="AM15" s="94"/>
      <c r="AN15" s="94"/>
      <c r="AO15" s="94"/>
      <c r="AP15" s="94"/>
      <c r="AQ15" s="94"/>
      <c r="AR15" s="94"/>
      <c r="AS15" s="94"/>
      <c r="AT15" s="94"/>
      <c r="AU15" s="94"/>
      <c r="AV15" s="95"/>
    </row>
    <row r="16" spans="2:48" x14ac:dyDescent="0.25">
      <c r="B16" s="96">
        <v>10</v>
      </c>
      <c r="C16" s="776"/>
      <c r="D16" s="776"/>
      <c r="E16" s="776"/>
      <c r="F16" s="776"/>
      <c r="G16" s="92"/>
      <c r="H16" s="97"/>
      <c r="I16" s="94"/>
      <c r="J16" s="94"/>
      <c r="K16" s="93"/>
      <c r="L16" s="93"/>
      <c r="M16" s="94"/>
      <c r="N16" s="94"/>
      <c r="O16" s="93"/>
      <c r="P16" s="93"/>
      <c r="Q16" s="94"/>
      <c r="R16" s="94"/>
      <c r="S16" s="94"/>
      <c r="T16" s="94"/>
      <c r="U16" s="94"/>
      <c r="V16" s="94"/>
      <c r="W16" s="98"/>
      <c r="X16" s="98"/>
      <c r="Y16" s="94"/>
      <c r="Z16" s="94"/>
      <c r="AA16" s="94"/>
      <c r="AB16" s="94"/>
      <c r="AC16" s="94"/>
      <c r="AD16" s="94"/>
      <c r="AE16" s="94"/>
      <c r="AF16" s="94"/>
      <c r="AG16" s="94"/>
      <c r="AH16" s="94"/>
      <c r="AI16" s="98"/>
      <c r="AJ16" s="98"/>
      <c r="AK16" s="94"/>
      <c r="AL16" s="94"/>
      <c r="AM16" s="94"/>
      <c r="AN16" s="94"/>
      <c r="AO16" s="94"/>
      <c r="AP16" s="94"/>
      <c r="AQ16" s="94"/>
      <c r="AR16" s="94"/>
      <c r="AS16" s="94"/>
      <c r="AT16" s="94"/>
      <c r="AU16" s="94"/>
      <c r="AV16" s="95"/>
    </row>
    <row r="17" spans="2:48" x14ac:dyDescent="0.25">
      <c r="B17" s="96">
        <v>11</v>
      </c>
      <c r="C17" s="776"/>
      <c r="D17" s="776"/>
      <c r="E17" s="776"/>
      <c r="F17" s="776"/>
      <c r="G17" s="92"/>
      <c r="H17" s="97"/>
      <c r="I17" s="94"/>
      <c r="J17" s="94"/>
      <c r="K17" s="93"/>
      <c r="L17" s="93"/>
      <c r="M17" s="94"/>
      <c r="N17" s="94"/>
      <c r="O17" s="93"/>
      <c r="P17" s="93"/>
      <c r="Q17" s="94"/>
      <c r="R17" s="94"/>
      <c r="S17" s="94"/>
      <c r="T17" s="94"/>
      <c r="U17" s="94"/>
      <c r="V17" s="94"/>
      <c r="W17" s="98"/>
      <c r="X17" s="98"/>
      <c r="Y17" s="94"/>
      <c r="Z17" s="94"/>
      <c r="AA17" s="94"/>
      <c r="AB17" s="94"/>
      <c r="AC17" s="94"/>
      <c r="AD17" s="94"/>
      <c r="AE17" s="94"/>
      <c r="AF17" s="94"/>
      <c r="AG17" s="94"/>
      <c r="AH17" s="94"/>
      <c r="AI17" s="98"/>
      <c r="AJ17" s="98"/>
      <c r="AK17" s="94"/>
      <c r="AL17" s="94"/>
      <c r="AM17" s="94"/>
      <c r="AN17" s="94"/>
      <c r="AO17" s="94"/>
      <c r="AP17" s="94"/>
      <c r="AQ17" s="94"/>
      <c r="AR17" s="94"/>
      <c r="AS17" s="94"/>
      <c r="AT17" s="94"/>
      <c r="AU17" s="94"/>
      <c r="AV17" s="95"/>
    </row>
    <row r="18" spans="2:48" x14ac:dyDescent="0.25">
      <c r="B18" s="96">
        <v>12</v>
      </c>
      <c r="C18" s="776"/>
      <c r="D18" s="776"/>
      <c r="E18" s="776"/>
      <c r="F18" s="776"/>
      <c r="G18" s="92"/>
      <c r="H18" s="97"/>
      <c r="I18" s="94"/>
      <c r="J18" s="94"/>
      <c r="K18" s="93"/>
      <c r="L18" s="93"/>
      <c r="M18" s="94"/>
      <c r="N18" s="94"/>
      <c r="O18" s="93"/>
      <c r="P18" s="93"/>
      <c r="Q18" s="94"/>
      <c r="R18" s="94"/>
      <c r="S18" s="94"/>
      <c r="T18" s="94"/>
      <c r="U18" s="94"/>
      <c r="V18" s="94"/>
      <c r="W18" s="98"/>
      <c r="X18" s="98"/>
      <c r="Y18" s="94"/>
      <c r="Z18" s="94"/>
      <c r="AA18" s="94"/>
      <c r="AB18" s="94"/>
      <c r="AC18" s="94"/>
      <c r="AD18" s="94"/>
      <c r="AE18" s="94"/>
      <c r="AF18" s="94"/>
      <c r="AG18" s="94"/>
      <c r="AH18" s="94"/>
      <c r="AI18" s="98"/>
      <c r="AJ18" s="98"/>
      <c r="AK18" s="94"/>
      <c r="AL18" s="94"/>
      <c r="AM18" s="94"/>
      <c r="AN18" s="94"/>
      <c r="AO18" s="94"/>
      <c r="AP18" s="94"/>
      <c r="AQ18" s="94"/>
      <c r="AR18" s="94"/>
      <c r="AS18" s="94"/>
      <c r="AT18" s="94"/>
      <c r="AU18" s="94"/>
      <c r="AV18" s="95"/>
    </row>
    <row r="19" spans="2:48" ht="15.75" thickBot="1" x14ac:dyDescent="0.3">
      <c r="B19" s="105">
        <v>13</v>
      </c>
      <c r="C19" s="777"/>
      <c r="D19" s="777"/>
      <c r="E19" s="777"/>
      <c r="F19" s="777"/>
      <c r="G19" s="106"/>
      <c r="H19" s="107"/>
      <c r="I19" s="108"/>
      <c r="J19" s="108"/>
      <c r="K19" s="109"/>
      <c r="L19" s="109"/>
      <c r="M19" s="108"/>
      <c r="N19" s="108"/>
      <c r="O19" s="109"/>
      <c r="P19" s="109"/>
      <c r="Q19" s="108"/>
      <c r="R19" s="108"/>
      <c r="S19" s="108"/>
      <c r="T19" s="108"/>
      <c r="U19" s="108"/>
      <c r="V19" s="108"/>
      <c r="W19" s="110"/>
      <c r="X19" s="110"/>
      <c r="Y19" s="108"/>
      <c r="Z19" s="108"/>
      <c r="AA19" s="108"/>
      <c r="AB19" s="108"/>
      <c r="AC19" s="108"/>
      <c r="AD19" s="108"/>
      <c r="AE19" s="108"/>
      <c r="AF19" s="108"/>
      <c r="AG19" s="108"/>
      <c r="AH19" s="108"/>
      <c r="AI19" s="110"/>
      <c r="AJ19" s="110"/>
      <c r="AK19" s="108"/>
      <c r="AL19" s="108"/>
      <c r="AM19" s="108"/>
      <c r="AN19" s="108"/>
      <c r="AO19" s="108"/>
      <c r="AP19" s="108"/>
      <c r="AQ19" s="108"/>
      <c r="AR19" s="108"/>
      <c r="AS19" s="108"/>
      <c r="AT19" s="108"/>
      <c r="AU19" s="108"/>
      <c r="AV19" s="111"/>
    </row>
    <row r="20" spans="2:48" ht="15.75" thickBot="1" x14ac:dyDescent="0.3">
      <c r="B20" s="88"/>
    </row>
    <row r="21" spans="2:48" x14ac:dyDescent="0.25">
      <c r="B21" s="614" t="s">
        <v>417</v>
      </c>
      <c r="C21" s="615"/>
      <c r="D21" s="615"/>
      <c r="E21" s="778" t="s">
        <v>418</v>
      </c>
      <c r="F21" s="778"/>
      <c r="G21" s="768" t="s">
        <v>428</v>
      </c>
      <c r="H21" s="768"/>
      <c r="I21" s="310"/>
      <c r="J21" s="310"/>
      <c r="K21" s="310"/>
      <c r="L21" s="313"/>
      <c r="M21" s="783" t="s">
        <v>785</v>
      </c>
      <c r="N21" s="784"/>
      <c r="P21" s="780" t="s">
        <v>784</v>
      </c>
      <c r="Q21" s="781"/>
      <c r="R21" s="781"/>
      <c r="S21" s="781"/>
      <c r="T21" s="781"/>
      <c r="U21" s="781"/>
      <c r="V21" s="782"/>
    </row>
    <row r="22" spans="2:48" ht="15.75" thickBot="1" x14ac:dyDescent="0.3">
      <c r="B22" s="623" t="s">
        <v>429</v>
      </c>
      <c r="C22" s="624"/>
      <c r="D22" s="306" t="s">
        <v>430</v>
      </c>
      <c r="E22" s="779"/>
      <c r="F22" s="779"/>
      <c r="G22" s="769"/>
      <c r="H22" s="769"/>
      <c r="I22" s="51"/>
      <c r="J22" s="51"/>
      <c r="K22" s="51"/>
      <c r="L22" s="314"/>
      <c r="M22" s="785" t="s">
        <v>786</v>
      </c>
      <c r="N22" s="786"/>
      <c r="P22" s="609"/>
      <c r="Q22" s="773"/>
      <c r="R22" s="773"/>
      <c r="S22" s="773"/>
      <c r="T22" s="773"/>
      <c r="U22" s="773"/>
      <c r="V22" s="610"/>
    </row>
    <row r="23" spans="2:48" x14ac:dyDescent="0.25">
      <c r="B23" s="770"/>
      <c r="C23" s="771"/>
      <c r="D23" s="51"/>
      <c r="E23" s="307" t="s">
        <v>255</v>
      </c>
      <c r="F23" s="307" t="s">
        <v>431</v>
      </c>
      <c r="G23" s="772"/>
      <c r="H23" s="772"/>
      <c r="I23" s="51"/>
      <c r="J23" s="51"/>
      <c r="K23" s="51"/>
      <c r="L23" s="51"/>
      <c r="M23" s="315"/>
      <c r="N23" s="304"/>
    </row>
    <row r="24" spans="2:48" x14ac:dyDescent="0.25">
      <c r="B24" s="770"/>
      <c r="C24" s="771"/>
      <c r="D24" s="51"/>
      <c r="E24" s="307" t="s">
        <v>432</v>
      </c>
      <c r="F24" s="307" t="s">
        <v>433</v>
      </c>
      <c r="G24" s="772"/>
      <c r="H24" s="772"/>
      <c r="I24" s="51"/>
      <c r="J24" s="51"/>
      <c r="K24" s="51"/>
      <c r="L24" s="51"/>
      <c r="M24" s="308"/>
      <c r="N24" s="114"/>
    </row>
    <row r="25" spans="2:48" x14ac:dyDescent="0.25">
      <c r="B25" s="770"/>
      <c r="C25" s="771"/>
      <c r="D25" s="51"/>
      <c r="E25" s="307" t="s">
        <v>434</v>
      </c>
      <c r="F25" s="307" t="s">
        <v>435</v>
      </c>
      <c r="G25" s="772"/>
      <c r="H25" s="772"/>
      <c r="I25" s="51"/>
      <c r="J25" s="51"/>
      <c r="K25" s="51"/>
      <c r="L25" s="51"/>
      <c r="M25" s="309"/>
      <c r="N25" s="115"/>
    </row>
    <row r="26" spans="2:48" ht="15.75" thickBot="1" x14ac:dyDescent="0.3">
      <c r="B26" s="774"/>
      <c r="C26" s="775"/>
      <c r="D26" s="305"/>
      <c r="E26" s="311" t="s">
        <v>436</v>
      </c>
      <c r="F26" s="311" t="s">
        <v>437</v>
      </c>
      <c r="G26" s="773"/>
      <c r="H26" s="773"/>
      <c r="I26" s="305"/>
      <c r="J26" s="305"/>
      <c r="K26" s="305"/>
      <c r="L26" s="305"/>
      <c r="M26" s="312"/>
      <c r="N26" s="116"/>
    </row>
  </sheetData>
  <mergeCells count="29">
    <mergeCell ref="P21:V21"/>
    <mergeCell ref="P22:V22"/>
    <mergeCell ref="M21:N21"/>
    <mergeCell ref="M22:N22"/>
    <mergeCell ref="B3:C3"/>
    <mergeCell ref="C5:F5"/>
    <mergeCell ref="C6:F6"/>
    <mergeCell ref="C7:F7"/>
    <mergeCell ref="C8:F8"/>
    <mergeCell ref="C9:F9"/>
    <mergeCell ref="C10:F10"/>
    <mergeCell ref="C11:F11"/>
    <mergeCell ref="C12:F12"/>
    <mergeCell ref="C13:F13"/>
    <mergeCell ref="C14:F14"/>
    <mergeCell ref="C15:F15"/>
    <mergeCell ref="C16:F16"/>
    <mergeCell ref="C17:F17"/>
    <mergeCell ref="C18:F18"/>
    <mergeCell ref="C19:F19"/>
    <mergeCell ref="B21:D21"/>
    <mergeCell ref="E21:F22"/>
    <mergeCell ref="G21:H22"/>
    <mergeCell ref="B22:C22"/>
    <mergeCell ref="B23:C23"/>
    <mergeCell ref="G23:H26"/>
    <mergeCell ref="B24:C24"/>
    <mergeCell ref="B25:C25"/>
    <mergeCell ref="B26:C26"/>
  </mergeCells>
  <conditionalFormatting sqref="C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2" orientation="landscape" r:id="rId1"/>
  <drawing r:id="rId2"/>
  <legacyDrawing r:id="rId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0">
    <pageSetUpPr fitToPage="1"/>
  </sheetPr>
  <dimension ref="B2:L45"/>
  <sheetViews>
    <sheetView showGridLines="0" showRowColHeaders="0" zoomScale="85" zoomScaleNormal="85" workbookViewId="0"/>
  </sheetViews>
  <sheetFormatPr defaultRowHeight="15" x14ac:dyDescent="0.25"/>
  <cols>
    <col min="2" max="2" width="13.85546875" customWidth="1"/>
    <col min="3" max="4" width="24.140625" customWidth="1"/>
    <col min="5" max="6" width="12" customWidth="1"/>
    <col min="8" max="14" width="0" hidden="1" customWidth="1"/>
  </cols>
  <sheetData>
    <row r="2" spans="2:12" ht="15.75" thickBot="1" x14ac:dyDescent="0.3">
      <c r="E2" s="15" t="s">
        <v>21</v>
      </c>
      <c r="F2" s="74">
        <f>IF(L45&gt;0,IF(L45&gt;5,2,1),0)</f>
        <v>0</v>
      </c>
    </row>
    <row r="3" spans="2:12" ht="21.75" thickBot="1" x14ac:dyDescent="0.3">
      <c r="B3" s="429" t="s">
        <v>315</v>
      </c>
      <c r="C3" s="430"/>
      <c r="D3" s="430"/>
      <c r="E3" s="430"/>
      <c r="F3" s="431"/>
    </row>
    <row r="4" spans="2:12" ht="16.5" thickBot="1" x14ac:dyDescent="0.3">
      <c r="B4" s="302" t="s">
        <v>206</v>
      </c>
      <c r="C4" s="256" t="s">
        <v>225</v>
      </c>
      <c r="D4" s="256" t="s">
        <v>316</v>
      </c>
      <c r="E4" s="256" t="s">
        <v>306</v>
      </c>
      <c r="F4" s="303" t="s">
        <v>317</v>
      </c>
    </row>
    <row r="5" spans="2:12" ht="16.5" thickBot="1" x14ac:dyDescent="0.3">
      <c r="B5" s="66"/>
      <c r="C5" s="48"/>
      <c r="D5" s="48"/>
      <c r="E5" s="48"/>
      <c r="F5" s="67"/>
      <c r="L5">
        <f>NOT(ISBLANK(B5))*NOT(ISBLANK(C5))*NOT(ISBLANK(D5))*NOT(ISBLANK(E5))*NOT(ISBLANK(F5))</f>
        <v>0</v>
      </c>
    </row>
    <row r="6" spans="2:12" ht="16.5" thickBot="1" x14ac:dyDescent="0.3">
      <c r="B6" s="538" t="s">
        <v>318</v>
      </c>
      <c r="C6" s="542"/>
      <c r="D6" s="542"/>
      <c r="E6" s="542"/>
      <c r="F6" s="539"/>
    </row>
    <row r="7" spans="2:12" ht="16.5" thickBot="1" x14ac:dyDescent="0.3">
      <c r="B7" s="756"/>
      <c r="C7" s="789"/>
      <c r="D7" s="789"/>
      <c r="E7" s="789"/>
      <c r="F7" s="757"/>
      <c r="L7">
        <f>ISTEXT(B7)*1</f>
        <v>0</v>
      </c>
    </row>
    <row r="8" spans="2:12" ht="16.5" thickBot="1" x14ac:dyDescent="0.3">
      <c r="B8" s="302" t="s">
        <v>206</v>
      </c>
      <c r="C8" s="256" t="s">
        <v>225</v>
      </c>
      <c r="D8" s="256" t="s">
        <v>316</v>
      </c>
      <c r="E8" s="256" t="s">
        <v>306</v>
      </c>
      <c r="F8" s="303" t="s">
        <v>317</v>
      </c>
    </row>
    <row r="9" spans="2:12" ht="16.5" thickBot="1" x14ac:dyDescent="0.3">
      <c r="B9" s="66"/>
      <c r="C9" s="48"/>
      <c r="D9" s="48"/>
      <c r="E9" s="48"/>
      <c r="F9" s="67"/>
      <c r="L9">
        <f>NOT(ISBLANK(B9))*NOT(ISBLANK(C9))*NOT(ISBLANK(D9))*NOT(ISBLANK(E9))*NOT(ISBLANK(F9))</f>
        <v>0</v>
      </c>
    </row>
    <row r="10" spans="2:12" ht="16.5" thickBot="1" x14ac:dyDescent="0.3">
      <c r="B10" s="538" t="s">
        <v>318</v>
      </c>
      <c r="C10" s="542"/>
      <c r="D10" s="542"/>
      <c r="E10" s="542"/>
      <c r="F10" s="539"/>
    </row>
    <row r="11" spans="2:12" ht="16.5" thickBot="1" x14ac:dyDescent="0.3">
      <c r="B11" s="756"/>
      <c r="C11" s="789"/>
      <c r="D11" s="789"/>
      <c r="E11" s="789"/>
      <c r="F11" s="757"/>
      <c r="L11">
        <f>ISTEXT(B11)*1</f>
        <v>0</v>
      </c>
    </row>
    <row r="12" spans="2:12" ht="16.5" thickBot="1" x14ac:dyDescent="0.3">
      <c r="B12" s="302" t="s">
        <v>206</v>
      </c>
      <c r="C12" s="256" t="s">
        <v>225</v>
      </c>
      <c r="D12" s="256" t="s">
        <v>316</v>
      </c>
      <c r="E12" s="256" t="s">
        <v>306</v>
      </c>
      <c r="F12" s="303" t="s">
        <v>317</v>
      </c>
    </row>
    <row r="13" spans="2:12" ht="16.5" thickBot="1" x14ac:dyDescent="0.3">
      <c r="B13" s="66"/>
      <c r="C13" s="48"/>
      <c r="D13" s="48"/>
      <c r="E13" s="48"/>
      <c r="F13" s="67"/>
      <c r="L13">
        <f>NOT(ISBLANK(B13))*NOT(ISBLANK(C13))*NOT(ISBLANK(D13))*NOT(ISBLANK(E13))*NOT(ISBLANK(F13))</f>
        <v>0</v>
      </c>
    </row>
    <row r="14" spans="2:12" ht="16.5" thickBot="1" x14ac:dyDescent="0.3">
      <c r="B14" s="538" t="s">
        <v>318</v>
      </c>
      <c r="C14" s="542"/>
      <c r="D14" s="542"/>
      <c r="E14" s="542"/>
      <c r="F14" s="539"/>
    </row>
    <row r="15" spans="2:12" ht="16.5" thickBot="1" x14ac:dyDescent="0.3">
      <c r="B15" s="756"/>
      <c r="C15" s="789"/>
      <c r="D15" s="789"/>
      <c r="E15" s="789"/>
      <c r="F15" s="757"/>
      <c r="L15">
        <f>ISTEXT(B15)*1</f>
        <v>0</v>
      </c>
    </row>
    <row r="16" spans="2:12" ht="16.5" thickBot="1" x14ac:dyDescent="0.3">
      <c r="B16" s="302" t="s">
        <v>206</v>
      </c>
      <c r="C16" s="256" t="s">
        <v>225</v>
      </c>
      <c r="D16" s="256" t="s">
        <v>316</v>
      </c>
      <c r="E16" s="256" t="s">
        <v>306</v>
      </c>
      <c r="F16" s="303" t="s">
        <v>317</v>
      </c>
    </row>
    <row r="17" spans="2:12" ht="16.5" thickBot="1" x14ac:dyDescent="0.3">
      <c r="B17" s="66"/>
      <c r="C17" s="48"/>
      <c r="D17" s="48"/>
      <c r="E17" s="48"/>
      <c r="F17" s="67"/>
      <c r="L17">
        <f>NOT(ISBLANK(B17))*NOT(ISBLANK(C17))*NOT(ISBLANK(D17))*NOT(ISBLANK(E17))*NOT(ISBLANK(F17))</f>
        <v>0</v>
      </c>
    </row>
    <row r="18" spans="2:12" ht="16.5" thickBot="1" x14ac:dyDescent="0.3">
      <c r="B18" s="538" t="s">
        <v>318</v>
      </c>
      <c r="C18" s="542"/>
      <c r="D18" s="542"/>
      <c r="E18" s="542"/>
      <c r="F18" s="539"/>
    </row>
    <row r="19" spans="2:12" ht="16.5" thickBot="1" x14ac:dyDescent="0.3">
      <c r="B19" s="756"/>
      <c r="C19" s="789"/>
      <c r="D19" s="789"/>
      <c r="E19" s="789"/>
      <c r="F19" s="757"/>
      <c r="L19">
        <f>ISTEXT(B19)*1</f>
        <v>0</v>
      </c>
    </row>
    <row r="20" spans="2:12" ht="16.5" thickBot="1" x14ac:dyDescent="0.3">
      <c r="B20" s="302" t="s">
        <v>206</v>
      </c>
      <c r="C20" s="256" t="s">
        <v>225</v>
      </c>
      <c r="D20" s="256" t="s">
        <v>316</v>
      </c>
      <c r="E20" s="256" t="s">
        <v>306</v>
      </c>
      <c r="F20" s="303" t="s">
        <v>317</v>
      </c>
    </row>
    <row r="21" spans="2:12" ht="16.5" thickBot="1" x14ac:dyDescent="0.3">
      <c r="B21" s="66"/>
      <c r="C21" s="48"/>
      <c r="D21" s="48"/>
      <c r="E21" s="48"/>
      <c r="F21" s="67"/>
      <c r="L21">
        <f>NOT(ISBLANK(B21))*NOT(ISBLANK(C21))*NOT(ISBLANK(D21))*NOT(ISBLANK(E21))*NOT(ISBLANK(F21))</f>
        <v>0</v>
      </c>
    </row>
    <row r="22" spans="2:12" ht="16.5" thickBot="1" x14ac:dyDescent="0.3">
      <c r="B22" s="538" t="s">
        <v>318</v>
      </c>
      <c r="C22" s="542"/>
      <c r="D22" s="542"/>
      <c r="E22" s="542"/>
      <c r="F22" s="539"/>
    </row>
    <row r="23" spans="2:12" ht="16.5" thickBot="1" x14ac:dyDescent="0.3">
      <c r="B23" s="756"/>
      <c r="C23" s="789"/>
      <c r="D23" s="789"/>
      <c r="E23" s="789"/>
      <c r="F23" s="757"/>
      <c r="L23">
        <f>ISTEXT(B23)*1</f>
        <v>0</v>
      </c>
    </row>
    <row r="24" spans="2:12" ht="16.5" thickBot="1" x14ac:dyDescent="0.3">
      <c r="B24" s="302" t="s">
        <v>206</v>
      </c>
      <c r="C24" s="256" t="s">
        <v>225</v>
      </c>
      <c r="D24" s="256" t="s">
        <v>316</v>
      </c>
      <c r="E24" s="256" t="s">
        <v>306</v>
      </c>
      <c r="F24" s="303" t="s">
        <v>317</v>
      </c>
    </row>
    <row r="25" spans="2:12" ht="16.5" thickBot="1" x14ac:dyDescent="0.3">
      <c r="B25" s="66"/>
      <c r="C25" s="48"/>
      <c r="D25" s="48"/>
      <c r="E25" s="48"/>
      <c r="F25" s="67"/>
      <c r="L25">
        <f>NOT(ISBLANK(B25))*NOT(ISBLANK(C25))*NOT(ISBLANK(D25))*NOT(ISBLANK(E25))*NOT(ISBLANK(F25))</f>
        <v>0</v>
      </c>
    </row>
    <row r="26" spans="2:12" ht="16.5" thickBot="1" x14ac:dyDescent="0.3">
      <c r="B26" s="538" t="s">
        <v>318</v>
      </c>
      <c r="C26" s="542"/>
      <c r="D26" s="542"/>
      <c r="E26" s="542"/>
      <c r="F26" s="539"/>
    </row>
    <row r="27" spans="2:12" ht="16.5" thickBot="1" x14ac:dyDescent="0.3">
      <c r="B27" s="756"/>
      <c r="C27" s="789"/>
      <c r="D27" s="789"/>
      <c r="E27" s="789"/>
      <c r="F27" s="757"/>
      <c r="L27">
        <f>ISTEXT(B27)*1</f>
        <v>0</v>
      </c>
    </row>
    <row r="28" spans="2:12" ht="16.5" thickBot="1" x14ac:dyDescent="0.3">
      <c r="B28" s="302" t="s">
        <v>206</v>
      </c>
      <c r="C28" s="256" t="s">
        <v>225</v>
      </c>
      <c r="D28" s="256" t="s">
        <v>316</v>
      </c>
      <c r="E28" s="256" t="s">
        <v>306</v>
      </c>
      <c r="F28" s="303" t="s">
        <v>317</v>
      </c>
    </row>
    <row r="29" spans="2:12" ht="16.5" thickBot="1" x14ac:dyDescent="0.3">
      <c r="B29" s="66"/>
      <c r="C29" s="48"/>
      <c r="D29" s="48"/>
      <c r="E29" s="48"/>
      <c r="F29" s="67"/>
      <c r="L29">
        <f>NOT(ISBLANK(B29))*NOT(ISBLANK(C29))*NOT(ISBLANK(D29))*NOT(ISBLANK(E29))*NOT(ISBLANK(F29))</f>
        <v>0</v>
      </c>
    </row>
    <row r="30" spans="2:12" ht="16.5" thickBot="1" x14ac:dyDescent="0.3">
      <c r="B30" s="538" t="s">
        <v>318</v>
      </c>
      <c r="C30" s="542"/>
      <c r="D30" s="542"/>
      <c r="E30" s="542"/>
      <c r="F30" s="539"/>
    </row>
    <row r="31" spans="2:12" ht="16.5" thickBot="1" x14ac:dyDescent="0.3">
      <c r="B31" s="756"/>
      <c r="C31" s="789"/>
      <c r="D31" s="789"/>
      <c r="E31" s="789"/>
      <c r="F31" s="757"/>
      <c r="L31">
        <f>ISTEXT(B31)*1</f>
        <v>0</v>
      </c>
    </row>
    <row r="32" spans="2:12" ht="16.5" thickBot="1" x14ac:dyDescent="0.3">
      <c r="B32" s="302" t="s">
        <v>206</v>
      </c>
      <c r="C32" s="256" t="s">
        <v>225</v>
      </c>
      <c r="D32" s="256" t="s">
        <v>316</v>
      </c>
      <c r="E32" s="256" t="s">
        <v>306</v>
      </c>
      <c r="F32" s="303" t="s">
        <v>317</v>
      </c>
    </row>
    <row r="33" spans="2:12" ht="16.5" thickBot="1" x14ac:dyDescent="0.3">
      <c r="B33" s="66"/>
      <c r="C33" s="48"/>
      <c r="D33" s="48"/>
      <c r="E33" s="48"/>
      <c r="F33" s="67"/>
      <c r="L33">
        <f>NOT(ISBLANK(B33))*NOT(ISBLANK(C33))*NOT(ISBLANK(D33))*NOT(ISBLANK(E33))*NOT(ISBLANK(F33))</f>
        <v>0</v>
      </c>
    </row>
    <row r="34" spans="2:12" ht="16.5" thickBot="1" x14ac:dyDescent="0.3">
      <c r="B34" s="538" t="s">
        <v>318</v>
      </c>
      <c r="C34" s="542"/>
      <c r="D34" s="542"/>
      <c r="E34" s="542"/>
      <c r="F34" s="539"/>
    </row>
    <row r="35" spans="2:12" ht="16.5" thickBot="1" x14ac:dyDescent="0.3">
      <c r="B35" s="756"/>
      <c r="C35" s="789"/>
      <c r="D35" s="789"/>
      <c r="E35" s="789"/>
      <c r="F35" s="757"/>
      <c r="L35">
        <f>ISTEXT(B35)*1</f>
        <v>0</v>
      </c>
    </row>
    <row r="36" spans="2:12" ht="16.5" thickBot="1" x14ac:dyDescent="0.3">
      <c r="B36" s="302" t="s">
        <v>206</v>
      </c>
      <c r="C36" s="256" t="s">
        <v>225</v>
      </c>
      <c r="D36" s="256" t="s">
        <v>316</v>
      </c>
      <c r="E36" s="256" t="s">
        <v>306</v>
      </c>
      <c r="F36" s="303" t="s">
        <v>317</v>
      </c>
    </row>
    <row r="37" spans="2:12" ht="16.5" thickBot="1" x14ac:dyDescent="0.3">
      <c r="B37" s="66"/>
      <c r="C37" s="48"/>
      <c r="D37" s="48"/>
      <c r="E37" s="48"/>
      <c r="F37" s="67"/>
      <c r="L37">
        <f>NOT(ISBLANK(B37))*NOT(ISBLANK(C37))*NOT(ISBLANK(D37))*NOT(ISBLANK(E37))*NOT(ISBLANK(F37))</f>
        <v>0</v>
      </c>
    </row>
    <row r="38" spans="2:12" ht="16.5" thickBot="1" x14ac:dyDescent="0.3">
      <c r="B38" s="538" t="s">
        <v>318</v>
      </c>
      <c r="C38" s="542"/>
      <c r="D38" s="542"/>
      <c r="E38" s="542"/>
      <c r="F38" s="539"/>
    </row>
    <row r="39" spans="2:12" ht="16.5" thickBot="1" x14ac:dyDescent="0.3">
      <c r="B39" s="756"/>
      <c r="C39" s="789"/>
      <c r="D39" s="789"/>
      <c r="E39" s="789"/>
      <c r="F39" s="757"/>
      <c r="L39">
        <f>ISTEXT(B39)*1</f>
        <v>0</v>
      </c>
    </row>
    <row r="40" spans="2:12" ht="16.5" thickBot="1" x14ac:dyDescent="0.3">
      <c r="B40" s="302" t="s">
        <v>206</v>
      </c>
      <c r="C40" s="256" t="s">
        <v>225</v>
      </c>
      <c r="D40" s="256" t="s">
        <v>316</v>
      </c>
      <c r="E40" s="256" t="s">
        <v>306</v>
      </c>
      <c r="F40" s="303" t="s">
        <v>317</v>
      </c>
    </row>
    <row r="41" spans="2:12" ht="16.5" thickBot="1" x14ac:dyDescent="0.3">
      <c r="B41" s="66"/>
      <c r="C41" s="48"/>
      <c r="D41" s="48"/>
      <c r="E41" s="48"/>
      <c r="F41" s="67"/>
      <c r="L41">
        <f>NOT(ISBLANK(B41))*NOT(ISBLANK(C41))*NOT(ISBLANK(D41))*NOT(ISBLANK(E41))*NOT(ISBLANK(F41))</f>
        <v>0</v>
      </c>
    </row>
    <row r="42" spans="2:12" ht="16.5" thickBot="1" x14ac:dyDescent="0.3">
      <c r="B42" s="538" t="s">
        <v>318</v>
      </c>
      <c r="C42" s="542"/>
      <c r="D42" s="542"/>
      <c r="E42" s="542"/>
      <c r="F42" s="539"/>
    </row>
    <row r="43" spans="2:12" ht="16.5" thickBot="1" x14ac:dyDescent="0.3">
      <c r="B43" s="756"/>
      <c r="C43" s="789"/>
      <c r="D43" s="789"/>
      <c r="E43" s="789"/>
      <c r="F43" s="757"/>
      <c r="L43">
        <f>ISTEXT(B43)*1</f>
        <v>0</v>
      </c>
    </row>
    <row r="45" spans="2:12" x14ac:dyDescent="0.25">
      <c r="L45">
        <f>SUM(L5:L44)</f>
        <v>0</v>
      </c>
    </row>
  </sheetData>
  <mergeCells count="21">
    <mergeCell ref="B26:F26"/>
    <mergeCell ref="B3:F3"/>
    <mergeCell ref="B6:F6"/>
    <mergeCell ref="B7:F7"/>
    <mergeCell ref="B10:F10"/>
    <mergeCell ref="B11:F11"/>
    <mergeCell ref="B14:F14"/>
    <mergeCell ref="B15:F15"/>
    <mergeCell ref="B18:F18"/>
    <mergeCell ref="B19:F19"/>
    <mergeCell ref="B22:F22"/>
    <mergeCell ref="B23:F23"/>
    <mergeCell ref="B39:F39"/>
    <mergeCell ref="B42:F42"/>
    <mergeCell ref="B43:F43"/>
    <mergeCell ref="B27:F27"/>
    <mergeCell ref="B30:F30"/>
    <mergeCell ref="B31:F31"/>
    <mergeCell ref="B34:F34"/>
    <mergeCell ref="B35:F35"/>
    <mergeCell ref="B38:F38"/>
  </mergeCells>
  <conditionalFormatting sqref="F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1">
    <pageSetUpPr fitToPage="1"/>
  </sheetPr>
  <dimension ref="B2:L26"/>
  <sheetViews>
    <sheetView showGridLines="0" showRowColHeaders="0" workbookViewId="0"/>
  </sheetViews>
  <sheetFormatPr defaultRowHeight="15" x14ac:dyDescent="0.25"/>
  <cols>
    <col min="2" max="2" width="24.7109375" customWidth="1"/>
    <col min="3" max="3" width="17.28515625" customWidth="1"/>
    <col min="4" max="4" width="32.85546875" customWidth="1"/>
    <col min="5" max="5" width="21" customWidth="1"/>
    <col min="7" max="13" width="0" hidden="1" customWidth="1"/>
  </cols>
  <sheetData>
    <row r="2" spans="2:12" ht="15.75" thickBot="1" x14ac:dyDescent="0.3">
      <c r="D2" s="15" t="s">
        <v>21</v>
      </c>
      <c r="E2" s="74">
        <f>IF(K26&gt;0,IF(K26&gt;10,2,1),0)</f>
        <v>0</v>
      </c>
    </row>
    <row r="3" spans="2:12" ht="21.75" thickBot="1" x14ac:dyDescent="0.3">
      <c r="B3" s="429" t="s">
        <v>319</v>
      </c>
      <c r="C3" s="430"/>
      <c r="D3" s="430"/>
      <c r="E3" s="431"/>
    </row>
    <row r="4" spans="2:12" ht="21.75" thickBot="1" x14ac:dyDescent="0.3">
      <c r="B4" s="295" t="s">
        <v>320</v>
      </c>
      <c r="C4" s="800"/>
      <c r="D4" s="801"/>
      <c r="E4" s="802"/>
      <c r="K4">
        <f>ISTEXT(C4)*1</f>
        <v>0</v>
      </c>
    </row>
    <row r="5" spans="2:12" ht="63.75" thickBot="1" x14ac:dyDescent="0.3">
      <c r="B5" s="295" t="s">
        <v>321</v>
      </c>
      <c r="C5" s="800"/>
      <c r="D5" s="801"/>
      <c r="E5" s="802"/>
      <c r="K5">
        <f t="shared" ref="K5:K8" si="0">ISTEXT(C5)*1</f>
        <v>0</v>
      </c>
    </row>
    <row r="6" spans="2:12" ht="63.75" thickBot="1" x14ac:dyDescent="0.3">
      <c r="B6" s="295" t="s">
        <v>322</v>
      </c>
      <c r="C6" s="800"/>
      <c r="D6" s="801"/>
      <c r="E6" s="802"/>
      <c r="K6">
        <f t="shared" si="0"/>
        <v>0</v>
      </c>
    </row>
    <row r="7" spans="2:12" ht="63.75" thickBot="1" x14ac:dyDescent="0.3">
      <c r="B7" s="295" t="s">
        <v>323</v>
      </c>
      <c r="C7" s="800"/>
      <c r="D7" s="801"/>
      <c r="E7" s="802"/>
      <c r="K7">
        <f t="shared" si="0"/>
        <v>0</v>
      </c>
    </row>
    <row r="8" spans="2:12" ht="63.75" thickBot="1" x14ac:dyDescent="0.3">
      <c r="B8" s="295" t="s">
        <v>324</v>
      </c>
      <c r="C8" s="800"/>
      <c r="D8" s="801"/>
      <c r="E8" s="802"/>
      <c r="K8">
        <f t="shared" si="0"/>
        <v>0</v>
      </c>
    </row>
    <row r="9" spans="2:12" ht="21.75" thickBot="1" x14ac:dyDescent="0.3">
      <c r="B9" s="414" t="s">
        <v>369</v>
      </c>
      <c r="C9" s="418"/>
      <c r="D9" s="418"/>
      <c r="E9" s="415"/>
      <c r="F9" s="74">
        <f>Grafisk_design!D2</f>
        <v>0</v>
      </c>
    </row>
    <row r="10" spans="2:12" ht="21.75" thickBot="1" x14ac:dyDescent="0.3">
      <c r="B10" s="414" t="s">
        <v>325</v>
      </c>
      <c r="C10" s="418"/>
      <c r="D10" s="418"/>
      <c r="E10" s="415"/>
    </row>
    <row r="11" spans="2:12" ht="21.75" thickBot="1" x14ac:dyDescent="0.3">
      <c r="B11" s="414" t="s">
        <v>326</v>
      </c>
      <c r="C11" s="418"/>
      <c r="D11" s="415"/>
      <c r="E11" s="71"/>
      <c r="L11">
        <f>ISNUMBER(E11)*1</f>
        <v>0</v>
      </c>
    </row>
    <row r="12" spans="2:12" ht="21.75" thickBot="1" x14ac:dyDescent="0.3">
      <c r="B12" s="414" t="s">
        <v>327</v>
      </c>
      <c r="C12" s="418"/>
      <c r="D12" s="415"/>
      <c r="E12" s="71"/>
      <c r="L12">
        <f t="shared" ref="L12:L14" si="1">ISNUMBER(E12)*1</f>
        <v>0</v>
      </c>
    </row>
    <row r="13" spans="2:12" ht="21.75" thickBot="1" x14ac:dyDescent="0.3">
      <c r="B13" s="414" t="s">
        <v>328</v>
      </c>
      <c r="C13" s="418"/>
      <c r="D13" s="415"/>
      <c r="E13" s="71"/>
      <c r="L13">
        <f t="shared" si="1"/>
        <v>0</v>
      </c>
    </row>
    <row r="14" spans="2:12" ht="21.75" thickBot="1" x14ac:dyDescent="0.3">
      <c r="B14" s="414" t="s">
        <v>329</v>
      </c>
      <c r="C14" s="418"/>
      <c r="D14" s="415"/>
      <c r="E14" s="71"/>
      <c r="K14">
        <f>IF(SUM(L11:L14)&gt;0,1,0)</f>
        <v>0</v>
      </c>
      <c r="L14">
        <f t="shared" si="1"/>
        <v>0</v>
      </c>
    </row>
    <row r="15" spans="2:12" ht="21.75" thickBot="1" x14ac:dyDescent="0.3">
      <c r="B15" s="414" t="s">
        <v>330</v>
      </c>
      <c r="C15" s="418"/>
      <c r="D15" s="415"/>
      <c r="E15" s="71"/>
      <c r="K15">
        <f>ISNUMBER(E15)*1</f>
        <v>0</v>
      </c>
    </row>
    <row r="16" spans="2:12" ht="21.75" thickBot="1" x14ac:dyDescent="0.3">
      <c r="B16" s="414" t="s">
        <v>331</v>
      </c>
      <c r="C16" s="418"/>
      <c r="D16" s="415"/>
      <c r="E16" s="71"/>
    </row>
    <row r="17" spans="2:11" ht="21.75" thickBot="1" x14ac:dyDescent="0.3">
      <c r="B17" s="414" t="s">
        <v>332</v>
      </c>
      <c r="C17" s="418"/>
      <c r="D17" s="415"/>
      <c r="E17" s="71"/>
    </row>
    <row r="18" spans="2:11" ht="21.75" thickBot="1" x14ac:dyDescent="0.3">
      <c r="B18" s="414" t="s">
        <v>333</v>
      </c>
      <c r="C18" s="418"/>
      <c r="D18" s="418"/>
      <c r="E18" s="415"/>
    </row>
    <row r="19" spans="2:11" ht="45.75" customHeight="1" thickBot="1" x14ac:dyDescent="0.3">
      <c r="B19" s="798" t="s">
        <v>339</v>
      </c>
      <c r="C19" s="799"/>
      <c r="D19" s="792"/>
      <c r="E19" s="793"/>
      <c r="K19">
        <f>ISTEXT(D19)*1</f>
        <v>0</v>
      </c>
    </row>
    <row r="20" spans="2:11" ht="51.75" customHeight="1" thickBot="1" x14ac:dyDescent="0.3">
      <c r="B20" s="798" t="s">
        <v>334</v>
      </c>
      <c r="C20" s="799"/>
      <c r="D20" s="796"/>
      <c r="E20" s="797"/>
    </row>
    <row r="21" spans="2:11" ht="27" customHeight="1" thickBot="1" x14ac:dyDescent="0.3">
      <c r="B21" s="414" t="s">
        <v>335</v>
      </c>
      <c r="C21" s="418"/>
      <c r="D21" s="418"/>
      <c r="E21" s="415"/>
    </row>
    <row r="22" spans="2:11" ht="60.75" customHeight="1" thickBot="1" x14ac:dyDescent="0.3">
      <c r="B22" s="790" t="s">
        <v>336</v>
      </c>
      <c r="C22" s="791"/>
      <c r="D22" s="792"/>
      <c r="E22" s="793"/>
      <c r="K22">
        <f>ISTEXT(D22)*1</f>
        <v>0</v>
      </c>
    </row>
    <row r="23" spans="2:11" ht="62.25" customHeight="1" thickBot="1" x14ac:dyDescent="0.3">
      <c r="B23" s="790" t="s">
        <v>810</v>
      </c>
      <c r="C23" s="791"/>
      <c r="D23" s="794"/>
      <c r="E23" s="795"/>
    </row>
    <row r="24" spans="2:11" ht="62.25" customHeight="1" thickBot="1" x14ac:dyDescent="0.3">
      <c r="B24" s="790" t="s">
        <v>337</v>
      </c>
      <c r="C24" s="791"/>
      <c r="D24" s="794"/>
      <c r="E24" s="795"/>
    </row>
    <row r="25" spans="2:11" ht="60.75" customHeight="1" thickBot="1" x14ac:dyDescent="0.3">
      <c r="B25" s="790" t="s">
        <v>338</v>
      </c>
      <c r="C25" s="791"/>
      <c r="D25" s="796"/>
      <c r="E25" s="797"/>
    </row>
    <row r="26" spans="2:11" x14ac:dyDescent="0.25">
      <c r="K26" s="8">
        <f>SUM(K4:K25)+F9</f>
        <v>0</v>
      </c>
    </row>
  </sheetData>
  <mergeCells count="25">
    <mergeCell ref="B14:D14"/>
    <mergeCell ref="B3:E3"/>
    <mergeCell ref="C4:E4"/>
    <mergeCell ref="C5:E5"/>
    <mergeCell ref="C6:E6"/>
    <mergeCell ref="C7:E7"/>
    <mergeCell ref="C8:E8"/>
    <mergeCell ref="B9:E9"/>
    <mergeCell ref="B10:E10"/>
    <mergeCell ref="B11:D11"/>
    <mergeCell ref="B12:D12"/>
    <mergeCell ref="B13:D13"/>
    <mergeCell ref="B15:D15"/>
    <mergeCell ref="B16:D16"/>
    <mergeCell ref="B17:D17"/>
    <mergeCell ref="B18:E18"/>
    <mergeCell ref="B19:C19"/>
    <mergeCell ref="D19:E20"/>
    <mergeCell ref="B20:C20"/>
    <mergeCell ref="B21:E21"/>
    <mergeCell ref="B22:C22"/>
    <mergeCell ref="D22:E25"/>
    <mergeCell ref="B23:C23"/>
    <mergeCell ref="B24:C24"/>
    <mergeCell ref="B25:C25"/>
  </mergeCells>
  <conditionalFormatting sqref="E2">
    <cfRule type="colorScale" priority="2">
      <colorScale>
        <cfvo type="num" val="0"/>
        <cfvo type="percentile" val="1"/>
        <cfvo type="num" val="2"/>
        <color rgb="FFF8696B"/>
        <color rgb="FFFFEB84"/>
        <color rgb="FF63BE7B"/>
      </colorScale>
    </cfRule>
  </conditionalFormatting>
  <conditionalFormatting sqref="F9">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3" orientation="portrait"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2">
    <pageSetUpPr fitToPage="1"/>
  </sheetPr>
  <dimension ref="B2:K24"/>
  <sheetViews>
    <sheetView showGridLines="0" showRowColHeaders="0" workbookViewId="0"/>
  </sheetViews>
  <sheetFormatPr defaultRowHeight="15" x14ac:dyDescent="0.25"/>
  <cols>
    <col min="2" max="2" width="29.28515625" customWidth="1"/>
    <col min="3" max="3" width="16.140625" customWidth="1"/>
    <col min="4" max="4" width="47.85546875" customWidth="1"/>
    <col min="6" max="13" width="0" hidden="1" customWidth="1"/>
  </cols>
  <sheetData>
    <row r="2" spans="2:11" ht="15.75" thickBot="1" x14ac:dyDescent="0.3">
      <c r="C2" s="15" t="s">
        <v>21</v>
      </c>
      <c r="D2" s="74">
        <f>IF(K24&gt;0,IF(K24&gt;14,2,1),0)</f>
        <v>0</v>
      </c>
    </row>
    <row r="3" spans="2:11" ht="21" x14ac:dyDescent="0.25">
      <c r="B3" s="522" t="s">
        <v>340</v>
      </c>
      <c r="C3" s="565"/>
      <c r="D3" s="523"/>
    </row>
    <row r="4" spans="2:11" ht="16.5" thickBot="1" x14ac:dyDescent="0.3">
      <c r="B4" s="803" t="s">
        <v>341</v>
      </c>
      <c r="C4" s="804"/>
      <c r="D4" s="805"/>
    </row>
    <row r="5" spans="2:11" ht="21.75" thickBot="1" x14ac:dyDescent="0.3">
      <c r="B5" s="70" t="s">
        <v>342</v>
      </c>
      <c r="C5" s="346"/>
      <c r="D5" s="348"/>
      <c r="K5">
        <f>ISTEXT(C5)*1</f>
        <v>0</v>
      </c>
    </row>
    <row r="6" spans="2:11" ht="21.75" thickBot="1" x14ac:dyDescent="0.3">
      <c r="B6" s="70" t="s">
        <v>343</v>
      </c>
      <c r="C6" s="346"/>
      <c r="D6" s="348"/>
      <c r="K6">
        <f t="shared" ref="K6:K20" si="0">ISTEXT(C6)*1</f>
        <v>0</v>
      </c>
    </row>
    <row r="7" spans="2:11" ht="21.75" thickBot="1" x14ac:dyDescent="0.3">
      <c r="B7" s="70" t="s">
        <v>344</v>
      </c>
      <c r="C7" s="800"/>
      <c r="D7" s="802"/>
      <c r="K7">
        <f t="shared" si="0"/>
        <v>0</v>
      </c>
    </row>
    <row r="8" spans="2:11" ht="21.75" thickBot="1" x14ac:dyDescent="0.3">
      <c r="B8" s="70" t="s">
        <v>345</v>
      </c>
      <c r="C8" s="800"/>
      <c r="D8" s="802"/>
      <c r="K8">
        <f t="shared" si="0"/>
        <v>0</v>
      </c>
    </row>
    <row r="9" spans="2:11" ht="21.75" thickBot="1" x14ac:dyDescent="0.3">
      <c r="B9" s="70" t="s">
        <v>346</v>
      </c>
      <c r="C9" s="800"/>
      <c r="D9" s="802"/>
      <c r="K9">
        <f t="shared" si="0"/>
        <v>0</v>
      </c>
    </row>
    <row r="10" spans="2:11" ht="21.75" thickBot="1" x14ac:dyDescent="0.3">
      <c r="B10" s="70" t="s">
        <v>347</v>
      </c>
      <c r="C10" s="800"/>
      <c r="D10" s="802"/>
      <c r="K10">
        <f t="shared" si="0"/>
        <v>0</v>
      </c>
    </row>
    <row r="11" spans="2:11" ht="21.75" thickBot="1" x14ac:dyDescent="0.3">
      <c r="B11" s="70" t="s">
        <v>348</v>
      </c>
      <c r="C11" s="800"/>
      <c r="D11" s="802"/>
      <c r="K11">
        <f t="shared" si="0"/>
        <v>0</v>
      </c>
    </row>
    <row r="12" spans="2:11" ht="21.75" thickBot="1" x14ac:dyDescent="0.3">
      <c r="B12" s="70" t="s">
        <v>349</v>
      </c>
      <c r="C12" s="800"/>
      <c r="D12" s="802"/>
      <c r="K12">
        <f t="shared" si="0"/>
        <v>0</v>
      </c>
    </row>
    <row r="13" spans="2:11" ht="21.75" thickBot="1" x14ac:dyDescent="0.3">
      <c r="B13" s="353" t="s">
        <v>350</v>
      </c>
      <c r="C13" s="354"/>
      <c r="D13" s="355"/>
    </row>
    <row r="14" spans="2:11" ht="21.75" thickBot="1" x14ac:dyDescent="0.3">
      <c r="B14" s="70" t="s">
        <v>351</v>
      </c>
      <c r="C14" s="346"/>
      <c r="D14" s="348"/>
      <c r="K14">
        <f t="shared" si="0"/>
        <v>0</v>
      </c>
    </row>
    <row r="15" spans="2:11" ht="42.75" thickBot="1" x14ac:dyDescent="0.3">
      <c r="B15" s="70" t="s">
        <v>352</v>
      </c>
      <c r="C15" s="346"/>
      <c r="D15" s="348"/>
      <c r="K15">
        <f t="shared" si="0"/>
        <v>0</v>
      </c>
    </row>
    <row r="16" spans="2:11" ht="21.75" thickBot="1" x14ac:dyDescent="0.3">
      <c r="B16" s="70" t="s">
        <v>353</v>
      </c>
      <c r="C16" s="800"/>
      <c r="D16" s="802"/>
      <c r="K16">
        <f t="shared" si="0"/>
        <v>0</v>
      </c>
    </row>
    <row r="17" spans="2:11" ht="21.75" thickBot="1" x14ac:dyDescent="0.3">
      <c r="B17" s="70" t="s">
        <v>354</v>
      </c>
      <c r="C17" s="800"/>
      <c r="D17" s="802"/>
      <c r="K17">
        <f t="shared" si="0"/>
        <v>0</v>
      </c>
    </row>
    <row r="18" spans="2:11" ht="21.75" thickBot="1" x14ac:dyDescent="0.3">
      <c r="B18" s="70" t="s">
        <v>355</v>
      </c>
      <c r="C18" s="346"/>
      <c r="D18" s="348"/>
      <c r="K18">
        <f t="shared" si="0"/>
        <v>0</v>
      </c>
    </row>
    <row r="19" spans="2:11" ht="21.75" thickBot="1" x14ac:dyDescent="0.3">
      <c r="B19" s="70" t="s">
        <v>356</v>
      </c>
      <c r="C19" s="346"/>
      <c r="D19" s="348"/>
      <c r="K19">
        <f t="shared" si="0"/>
        <v>0</v>
      </c>
    </row>
    <row r="20" spans="2:11" ht="21.75" thickBot="1" x14ac:dyDescent="0.3">
      <c r="B20" s="70" t="s">
        <v>357</v>
      </c>
      <c r="C20" s="346"/>
      <c r="D20" s="348"/>
      <c r="K20">
        <f t="shared" si="0"/>
        <v>0</v>
      </c>
    </row>
    <row r="21" spans="2:11" ht="21.75" thickBot="1" x14ac:dyDescent="0.3">
      <c r="B21" s="353" t="s">
        <v>358</v>
      </c>
      <c r="C21" s="354"/>
      <c r="D21" s="355"/>
    </row>
    <row r="22" spans="2:11" ht="231.75" customHeight="1" thickBot="1" x14ac:dyDescent="0.3">
      <c r="B22" s="479"/>
      <c r="C22" s="481"/>
      <c r="D22" s="22"/>
    </row>
    <row r="23" spans="2:11" ht="231.75" customHeight="1" thickBot="1" x14ac:dyDescent="0.3">
      <c r="B23" s="479"/>
      <c r="C23" s="481"/>
      <c r="D23" s="22"/>
    </row>
    <row r="24" spans="2:11" x14ac:dyDescent="0.25">
      <c r="K24">
        <f>SUM(K5:K23)</f>
        <v>0</v>
      </c>
    </row>
  </sheetData>
  <mergeCells count="21">
    <mergeCell ref="C14:D14"/>
    <mergeCell ref="B3:D3"/>
    <mergeCell ref="B4:D4"/>
    <mergeCell ref="C5:D5"/>
    <mergeCell ref="C6:D6"/>
    <mergeCell ref="C7:D7"/>
    <mergeCell ref="C8:D8"/>
    <mergeCell ref="C9:D9"/>
    <mergeCell ref="C10:D10"/>
    <mergeCell ref="C11:D11"/>
    <mergeCell ref="C12:D12"/>
    <mergeCell ref="B13:D13"/>
    <mergeCell ref="B21:D21"/>
    <mergeCell ref="B22:C22"/>
    <mergeCell ref="B23:C23"/>
    <mergeCell ref="C15:D15"/>
    <mergeCell ref="C16:D16"/>
    <mergeCell ref="C17:D17"/>
    <mergeCell ref="C18:D18"/>
    <mergeCell ref="C19:D19"/>
    <mergeCell ref="C20:D20"/>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84"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5">
    <pageSetUpPr fitToPage="1"/>
  </sheetPr>
  <dimension ref="B2:K21"/>
  <sheetViews>
    <sheetView showGridLines="0" showRowColHeaders="0" workbookViewId="0"/>
  </sheetViews>
  <sheetFormatPr defaultRowHeight="15" x14ac:dyDescent="0.25"/>
  <cols>
    <col min="2" max="2" width="57.28515625" customWidth="1"/>
    <col min="3" max="3" width="63.28515625" customWidth="1"/>
    <col min="5" max="5" width="9.140625" customWidth="1"/>
    <col min="6" max="11" width="9.140625" hidden="1" customWidth="1"/>
  </cols>
  <sheetData>
    <row r="2" spans="2:9" ht="15.75" thickBot="1" x14ac:dyDescent="0.3">
      <c r="C2" s="15" t="s">
        <v>21</v>
      </c>
      <c r="D2" s="74">
        <f>IF(I22&gt;0,IF(I22&gt;13,2,1),0)</f>
        <v>0</v>
      </c>
    </row>
    <row r="3" spans="2:9" ht="45" customHeight="1" thickBot="1" x14ac:dyDescent="0.3">
      <c r="B3" s="414" t="s">
        <v>864</v>
      </c>
      <c r="C3" s="415"/>
    </row>
    <row r="4" spans="2:9" ht="120" customHeight="1" thickBot="1" x14ac:dyDescent="0.3">
      <c r="B4" s="316" t="s">
        <v>936</v>
      </c>
      <c r="C4" s="13"/>
      <c r="I4">
        <f>ISTEXT(C4)*1</f>
        <v>0</v>
      </c>
    </row>
    <row r="5" spans="2:9" ht="74.25" customHeight="1" thickBot="1" x14ac:dyDescent="0.3">
      <c r="B5" s="316" t="s">
        <v>937</v>
      </c>
      <c r="C5" s="13"/>
      <c r="I5">
        <f t="shared" ref="I5:I8" si="0">ISTEXT(C5)*1</f>
        <v>0</v>
      </c>
    </row>
    <row r="6" spans="2:9" ht="89.25" customHeight="1" thickBot="1" x14ac:dyDescent="0.3">
      <c r="B6" s="316" t="s">
        <v>938</v>
      </c>
      <c r="C6" s="13"/>
      <c r="I6">
        <f t="shared" si="0"/>
        <v>0</v>
      </c>
    </row>
    <row r="7" spans="2:9" ht="73.5" customHeight="1" thickBot="1" x14ac:dyDescent="0.3">
      <c r="B7" s="316" t="s">
        <v>939</v>
      </c>
      <c r="C7" s="13"/>
      <c r="I7">
        <f t="shared" si="0"/>
        <v>0</v>
      </c>
    </row>
    <row r="8" spans="2:9" ht="88.5" customHeight="1" thickBot="1" x14ac:dyDescent="0.3">
      <c r="B8" s="316" t="s">
        <v>865</v>
      </c>
      <c r="C8" s="13"/>
      <c r="I8">
        <f t="shared" si="0"/>
        <v>0</v>
      </c>
    </row>
    <row r="9" spans="2:9" ht="41.25" customHeight="1" x14ac:dyDescent="0.25">
      <c r="B9" s="661" t="s">
        <v>438</v>
      </c>
      <c r="C9" s="663"/>
    </row>
    <row r="10" spans="2:9" ht="21.75" customHeight="1" thickBot="1" x14ac:dyDescent="0.3">
      <c r="B10" s="810" t="s">
        <v>811</v>
      </c>
      <c r="C10" s="811"/>
    </row>
    <row r="11" spans="2:9" ht="152.25" customHeight="1" thickBot="1" x14ac:dyDescent="0.3">
      <c r="B11" s="812"/>
      <c r="C11" s="813"/>
      <c r="I11">
        <f>ISTEXT(B11)*1</f>
        <v>0</v>
      </c>
    </row>
    <row r="12" spans="2:9" ht="29.25" customHeight="1" thickBot="1" x14ac:dyDescent="0.3">
      <c r="B12" s="806" t="s">
        <v>439</v>
      </c>
      <c r="C12" s="807"/>
    </row>
    <row r="13" spans="2:9" ht="29.25" customHeight="1" thickBot="1" x14ac:dyDescent="0.3">
      <c r="B13" s="117"/>
      <c r="C13" s="118" t="s">
        <v>481</v>
      </c>
      <c r="D13" s="74">
        <f>Omsætningsbudget!H2</f>
        <v>0</v>
      </c>
    </row>
    <row r="14" spans="2:9" ht="29.25" customHeight="1" thickBot="1" x14ac:dyDescent="0.3">
      <c r="B14" s="117"/>
      <c r="C14" s="118" t="s">
        <v>482</v>
      </c>
      <c r="D14" s="74">
        <f>Etableringsbudget!F3</f>
        <v>0</v>
      </c>
    </row>
    <row r="15" spans="2:9" ht="29.25" customHeight="1" thickBot="1" x14ac:dyDescent="0.3">
      <c r="B15" s="117"/>
      <c r="C15" s="118" t="s">
        <v>483</v>
      </c>
      <c r="D15" s="74">
        <f>Faste_udgifter!F2</f>
        <v>0</v>
      </c>
    </row>
    <row r="16" spans="2:9" ht="31.5" customHeight="1" thickBot="1" x14ac:dyDescent="0.3">
      <c r="B16" s="806" t="s">
        <v>440</v>
      </c>
      <c r="C16" s="807"/>
    </row>
    <row r="17" spans="2:9" ht="31.5" customHeight="1" thickBot="1" x14ac:dyDescent="0.3">
      <c r="B17" s="808" t="str">
        <f>"De aktuelle tal er: Resultat 3. år " &amp;Omsætningsbudget!N27 &amp; " , Samlede investeringsomkostninger " &amp; Etableringsbudget!C46 &amp; ", of faste omk. pr.måned er " &amp; Faste_udgifter!D35</f>
        <v>De aktuelle tal er: Resultat 3. år 1000 , Samlede investeringsomkostninger 0, of faste omk. pr.måned er 0</v>
      </c>
      <c r="C17" s="809"/>
    </row>
    <row r="18" spans="2:9" ht="125.25" customHeight="1" thickBot="1" x14ac:dyDescent="0.3">
      <c r="B18" s="658"/>
      <c r="C18" s="660"/>
      <c r="I18">
        <f>ISTEXT(B18)*1</f>
        <v>0</v>
      </c>
    </row>
    <row r="19" spans="2:9" ht="30" customHeight="1" thickBot="1" x14ac:dyDescent="0.3">
      <c r="B19" s="806" t="s">
        <v>812</v>
      </c>
      <c r="C19" s="807"/>
    </row>
    <row r="20" spans="2:9" ht="96.75" customHeight="1" thickBot="1" x14ac:dyDescent="0.3">
      <c r="B20" s="658"/>
      <c r="C20" s="660"/>
      <c r="I20">
        <f>ISTEXT(B20)*1</f>
        <v>0</v>
      </c>
    </row>
    <row r="21" spans="2:9" x14ac:dyDescent="0.25">
      <c r="I21" s="74">
        <f>SUM(I4:I20,D13:D15)</f>
        <v>0</v>
      </c>
    </row>
  </sheetData>
  <mergeCells count="10">
    <mergeCell ref="B3:C3"/>
    <mergeCell ref="B9:C9"/>
    <mergeCell ref="B10:C10"/>
    <mergeCell ref="B11:C11"/>
    <mergeCell ref="B12:C12"/>
    <mergeCell ref="B18:C18"/>
    <mergeCell ref="B19:C19"/>
    <mergeCell ref="B20:C20"/>
    <mergeCell ref="B17:C17"/>
    <mergeCell ref="B16:C16"/>
  </mergeCells>
  <conditionalFormatting sqref="D2">
    <cfRule type="colorScale" priority="2">
      <colorScale>
        <cfvo type="num" val="0"/>
        <cfvo type="percentile" val="1"/>
        <cfvo type="num" val="2"/>
        <color rgb="FFF8696B"/>
        <color rgb="FFFFEB84"/>
        <color rgb="FF63BE7B"/>
      </colorScale>
    </cfRule>
  </conditionalFormatting>
  <conditionalFormatting sqref="D13:D15">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66"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6">
    <pageSetUpPr fitToPage="1"/>
  </sheetPr>
  <dimension ref="A2:N27"/>
  <sheetViews>
    <sheetView showGridLines="0" showRowColHeaders="0" zoomScaleNormal="100" workbookViewId="0"/>
  </sheetViews>
  <sheetFormatPr defaultRowHeight="15" x14ac:dyDescent="0.25"/>
  <cols>
    <col min="2" max="13" width="14" customWidth="1"/>
  </cols>
  <sheetData>
    <row r="2" spans="1:14" x14ac:dyDescent="0.25">
      <c r="G2" s="15" t="s">
        <v>21</v>
      </c>
      <c r="H2" s="74">
        <f>IF(H8&lt;&gt;5,IF(G9&lt;&gt;53,2,1),0)</f>
        <v>0</v>
      </c>
    </row>
    <row r="5" spans="1:14" ht="15" customHeight="1" x14ac:dyDescent="0.25">
      <c r="B5" s="815" t="s">
        <v>899</v>
      </c>
      <c r="C5" s="815"/>
      <c r="D5" s="815"/>
      <c r="E5" s="815"/>
      <c r="F5" s="815"/>
      <c r="G5" s="815"/>
      <c r="H5" s="815"/>
      <c r="I5" s="815"/>
    </row>
    <row r="6" spans="1:14" ht="15.75" customHeight="1" x14ac:dyDescent="0.25">
      <c r="B6" s="816" t="s">
        <v>441</v>
      </c>
      <c r="C6" s="816"/>
      <c r="D6" s="816"/>
      <c r="E6" s="816"/>
      <c r="F6" s="816"/>
      <c r="G6" s="119">
        <v>5</v>
      </c>
      <c r="H6" s="817" t="s">
        <v>442</v>
      </c>
      <c r="I6" s="817"/>
      <c r="J6" s="120"/>
    </row>
    <row r="7" spans="1:14" ht="15.75" customHeight="1" x14ac:dyDescent="0.25">
      <c r="B7" s="816" t="s">
        <v>443</v>
      </c>
      <c r="C7" s="816"/>
      <c r="D7" s="816"/>
      <c r="E7" s="816"/>
      <c r="F7" s="816"/>
      <c r="G7" s="121">
        <v>0</v>
      </c>
      <c r="H7" s="818" t="s">
        <v>444</v>
      </c>
      <c r="I7" s="818"/>
    </row>
    <row r="8" spans="1:14" ht="15.75" customHeight="1" x14ac:dyDescent="0.25">
      <c r="B8" s="819" t="s">
        <v>900</v>
      </c>
      <c r="C8" s="819"/>
      <c r="D8" s="819"/>
      <c r="E8" s="819"/>
      <c r="F8" s="819"/>
      <c r="G8" s="121">
        <v>0</v>
      </c>
      <c r="H8" s="820">
        <f>G6+G7+G8</f>
        <v>5</v>
      </c>
      <c r="I8" s="820"/>
    </row>
    <row r="9" spans="1:14" ht="15.75" customHeight="1" x14ac:dyDescent="0.25">
      <c r="B9" s="821" t="s">
        <v>445</v>
      </c>
      <c r="C9" s="822"/>
      <c r="D9" s="822"/>
      <c r="E9" s="822"/>
      <c r="F9" s="823"/>
      <c r="G9" s="121">
        <v>53</v>
      </c>
      <c r="I9" s="121"/>
    </row>
    <row r="10" spans="1:14" ht="15" customHeight="1" x14ac:dyDescent="0.25">
      <c r="B10" s="824" t="s">
        <v>901</v>
      </c>
      <c r="C10" s="825"/>
      <c r="D10" s="825"/>
      <c r="E10" s="825"/>
      <c r="F10" s="825"/>
      <c r="G10" s="825"/>
      <c r="H10" s="825"/>
      <c r="I10" s="825"/>
      <c r="J10" s="825"/>
      <c r="K10" s="825"/>
      <c r="L10" s="825"/>
      <c r="M10" s="825"/>
      <c r="N10" s="122" t="s">
        <v>446</v>
      </c>
    </row>
    <row r="11" spans="1:14" s="112" customFormat="1" x14ac:dyDescent="0.25">
      <c r="B11" s="123" t="s">
        <v>447</v>
      </c>
      <c r="C11" s="123" t="s">
        <v>448</v>
      </c>
      <c r="D11" s="123" t="s">
        <v>449</v>
      </c>
      <c r="E11" s="123" t="s">
        <v>450</v>
      </c>
      <c r="F11" s="123" t="s">
        <v>451</v>
      </c>
      <c r="G11" s="123" t="s">
        <v>452</v>
      </c>
      <c r="H11" s="123" t="s">
        <v>453</v>
      </c>
      <c r="I11" s="123" t="s">
        <v>454</v>
      </c>
      <c r="J11" s="123" t="s">
        <v>455</v>
      </c>
      <c r="K11" s="123" t="s">
        <v>456</v>
      </c>
      <c r="L11" s="123" t="s">
        <v>457</v>
      </c>
      <c r="M11" s="123" t="s">
        <v>458</v>
      </c>
      <c r="N11" s="124"/>
    </row>
    <row r="12" spans="1:14" x14ac:dyDescent="0.25">
      <c r="A12" t="s">
        <v>459</v>
      </c>
      <c r="B12" s="125">
        <v>0</v>
      </c>
      <c r="C12" s="125">
        <v>0</v>
      </c>
      <c r="D12" s="125">
        <v>0</v>
      </c>
      <c r="E12" s="125">
        <v>0</v>
      </c>
      <c r="F12" s="125">
        <v>0</v>
      </c>
      <c r="G12" s="125">
        <v>0</v>
      </c>
      <c r="H12" s="125">
        <v>0</v>
      </c>
      <c r="I12" s="125">
        <v>0</v>
      </c>
      <c r="J12" s="125">
        <v>0</v>
      </c>
      <c r="K12" s="125">
        <v>0</v>
      </c>
      <c r="L12" s="125">
        <v>0</v>
      </c>
      <c r="M12" s="125">
        <v>0</v>
      </c>
      <c r="N12">
        <f>SUM(B12:M12)</f>
        <v>0</v>
      </c>
    </row>
    <row r="13" spans="1:14" x14ac:dyDescent="0.25">
      <c r="A13" t="s">
        <v>460</v>
      </c>
      <c r="B13" s="125">
        <v>0</v>
      </c>
      <c r="C13" s="125">
        <v>0</v>
      </c>
      <c r="D13" s="125">
        <v>0</v>
      </c>
      <c r="E13" s="125">
        <v>0</v>
      </c>
      <c r="F13" s="125">
        <v>0</v>
      </c>
      <c r="G13" s="125">
        <v>0</v>
      </c>
      <c r="H13" s="125">
        <v>0</v>
      </c>
      <c r="I13" s="125">
        <v>0</v>
      </c>
      <c r="J13" s="125">
        <v>0</v>
      </c>
      <c r="K13" s="125">
        <v>0</v>
      </c>
      <c r="L13" s="125">
        <v>0</v>
      </c>
      <c r="M13" s="125">
        <v>0</v>
      </c>
      <c r="N13">
        <f>SUM(B13:M13)</f>
        <v>0</v>
      </c>
    </row>
    <row r="14" spans="1:14" x14ac:dyDescent="0.25">
      <c r="A14" t="s">
        <v>461</v>
      </c>
      <c r="B14" s="125">
        <v>0</v>
      </c>
      <c r="C14" s="125">
        <v>0</v>
      </c>
      <c r="D14" s="125">
        <v>0</v>
      </c>
      <c r="E14" s="125">
        <v>0</v>
      </c>
      <c r="F14" s="125">
        <v>0</v>
      </c>
      <c r="G14" s="125">
        <v>0</v>
      </c>
      <c r="H14" s="125">
        <v>200</v>
      </c>
      <c r="I14" s="125">
        <v>0</v>
      </c>
      <c r="J14" s="125">
        <v>0</v>
      </c>
      <c r="K14" s="125">
        <v>0</v>
      </c>
      <c r="L14" s="125">
        <v>0</v>
      </c>
      <c r="M14" s="125">
        <v>0</v>
      </c>
      <c r="N14">
        <f>SUM(B14:M14)</f>
        <v>200</v>
      </c>
    </row>
    <row r="15" spans="1:14" ht="15" customHeight="1" x14ac:dyDescent="0.25">
      <c r="A15" s="814" t="s">
        <v>462</v>
      </c>
      <c r="B15" s="814"/>
      <c r="C15" s="814"/>
      <c r="D15" s="814"/>
      <c r="E15" s="814"/>
      <c r="F15" s="814"/>
      <c r="G15" s="814"/>
      <c r="H15" s="814"/>
      <c r="I15" s="814"/>
      <c r="J15" s="814"/>
      <c r="K15" s="814"/>
      <c r="L15" s="814"/>
      <c r="M15" s="814"/>
      <c r="N15" s="122" t="s">
        <v>446</v>
      </c>
    </row>
    <row r="16" spans="1:14" x14ac:dyDescent="0.25">
      <c r="A16" t="s">
        <v>459</v>
      </c>
      <c r="B16" s="126">
        <f>B12*$H$5</f>
        <v>0</v>
      </c>
      <c r="C16" s="126">
        <f t="shared" ref="C16:M16" si="0">C12*$H$5</f>
        <v>0</v>
      </c>
      <c r="D16" s="126">
        <f t="shared" si="0"/>
        <v>0</v>
      </c>
      <c r="E16" s="126">
        <f t="shared" si="0"/>
        <v>0</v>
      </c>
      <c r="F16" s="126">
        <f t="shared" si="0"/>
        <v>0</v>
      </c>
      <c r="G16" s="126">
        <f t="shared" si="0"/>
        <v>0</v>
      </c>
      <c r="H16" s="126">
        <f t="shared" si="0"/>
        <v>0</v>
      </c>
      <c r="I16" s="126">
        <f t="shared" si="0"/>
        <v>0</v>
      </c>
      <c r="J16" s="126">
        <f t="shared" si="0"/>
        <v>0</v>
      </c>
      <c r="K16" s="126">
        <f t="shared" si="0"/>
        <v>0</v>
      </c>
      <c r="L16" s="126">
        <f t="shared" si="0"/>
        <v>0</v>
      </c>
      <c r="M16" s="126">
        <f t="shared" si="0"/>
        <v>0</v>
      </c>
      <c r="N16">
        <f>SUM(B16:M16)</f>
        <v>0</v>
      </c>
    </row>
    <row r="17" spans="1:14" x14ac:dyDescent="0.25">
      <c r="A17" t="s">
        <v>460</v>
      </c>
      <c r="B17" s="126">
        <f t="shared" ref="B17:M18" si="1">B13*$H$5</f>
        <v>0</v>
      </c>
      <c r="C17" s="126">
        <f t="shared" si="1"/>
        <v>0</v>
      </c>
      <c r="D17" s="126">
        <f t="shared" si="1"/>
        <v>0</v>
      </c>
      <c r="E17" s="126">
        <f t="shared" si="1"/>
        <v>0</v>
      </c>
      <c r="F17" s="126">
        <f t="shared" si="1"/>
        <v>0</v>
      </c>
      <c r="G17" s="126">
        <f t="shared" si="1"/>
        <v>0</v>
      </c>
      <c r="H17" s="126">
        <f t="shared" si="1"/>
        <v>0</v>
      </c>
      <c r="I17" s="126">
        <f t="shared" si="1"/>
        <v>0</v>
      </c>
      <c r="J17" s="126">
        <f t="shared" si="1"/>
        <v>0</v>
      </c>
      <c r="K17" s="126">
        <f t="shared" si="1"/>
        <v>0</v>
      </c>
      <c r="L17" s="126">
        <f t="shared" si="1"/>
        <v>0</v>
      </c>
      <c r="M17" s="126">
        <f t="shared" si="1"/>
        <v>0</v>
      </c>
      <c r="N17">
        <f>SUM(B17:M17)</f>
        <v>0</v>
      </c>
    </row>
    <row r="18" spans="1:14" x14ac:dyDescent="0.25">
      <c r="A18" t="s">
        <v>461</v>
      </c>
      <c r="B18" s="126">
        <f t="shared" si="1"/>
        <v>0</v>
      </c>
      <c r="C18" s="126">
        <f t="shared" si="1"/>
        <v>0</v>
      </c>
      <c r="D18" s="126">
        <f t="shared" si="1"/>
        <v>0</v>
      </c>
      <c r="E18" s="126">
        <f t="shared" si="1"/>
        <v>0</v>
      </c>
      <c r="F18" s="126">
        <f t="shared" si="1"/>
        <v>0</v>
      </c>
      <c r="G18" s="126">
        <f t="shared" si="1"/>
        <v>0</v>
      </c>
      <c r="H18" s="126">
        <f t="shared" si="1"/>
        <v>0</v>
      </c>
      <c r="I18" s="126">
        <f t="shared" si="1"/>
        <v>0</v>
      </c>
      <c r="J18" s="126">
        <f t="shared" si="1"/>
        <v>0</v>
      </c>
      <c r="K18" s="126">
        <f t="shared" si="1"/>
        <v>0</v>
      </c>
      <c r="L18" s="126">
        <f t="shared" si="1"/>
        <v>0</v>
      </c>
      <c r="M18" s="126">
        <f t="shared" si="1"/>
        <v>0</v>
      </c>
      <c r="N18">
        <f>SUM(B18:M18)</f>
        <v>0</v>
      </c>
    </row>
    <row r="19" spans="1:14" ht="15" customHeight="1" x14ac:dyDescent="0.25">
      <c r="A19" s="814" t="s">
        <v>902</v>
      </c>
      <c r="B19" s="814"/>
      <c r="C19" s="814"/>
      <c r="D19" s="814"/>
      <c r="E19" s="814"/>
      <c r="F19" s="814"/>
      <c r="G19" s="814"/>
      <c r="H19" s="814"/>
      <c r="I19" s="814"/>
      <c r="J19" s="814"/>
      <c r="K19" s="814"/>
      <c r="L19" s="814"/>
      <c r="M19" s="814"/>
      <c r="N19" s="122" t="s">
        <v>446</v>
      </c>
    </row>
    <row r="20" spans="1:14" x14ac:dyDescent="0.25">
      <c r="A20" t="s">
        <v>459</v>
      </c>
      <c r="B20" s="127">
        <f>B12*$G$6</f>
        <v>0</v>
      </c>
      <c r="C20" s="127">
        <f t="shared" ref="C20:M20" si="2">C12*$G$6</f>
        <v>0</v>
      </c>
      <c r="D20" s="127">
        <f t="shared" si="2"/>
        <v>0</v>
      </c>
      <c r="E20" s="127">
        <f t="shared" si="2"/>
        <v>0</v>
      </c>
      <c r="F20" s="127">
        <f t="shared" si="2"/>
        <v>0</v>
      </c>
      <c r="G20" s="127">
        <f t="shared" si="2"/>
        <v>0</v>
      </c>
      <c r="H20" s="127">
        <f t="shared" si="2"/>
        <v>0</v>
      </c>
      <c r="I20" s="127">
        <f t="shared" si="2"/>
        <v>0</v>
      </c>
      <c r="J20" s="127">
        <f t="shared" si="2"/>
        <v>0</v>
      </c>
      <c r="K20" s="127">
        <f t="shared" si="2"/>
        <v>0</v>
      </c>
      <c r="L20" s="127">
        <f t="shared" si="2"/>
        <v>0</v>
      </c>
      <c r="M20" s="127">
        <f t="shared" si="2"/>
        <v>0</v>
      </c>
      <c r="N20">
        <f>SUM(B20:M20)</f>
        <v>0</v>
      </c>
    </row>
    <row r="21" spans="1:14" x14ac:dyDescent="0.25">
      <c r="A21" t="s">
        <v>460</v>
      </c>
      <c r="B21" s="127">
        <f t="shared" ref="B21:M22" si="3">B13*$G$6</f>
        <v>0</v>
      </c>
      <c r="C21" s="127">
        <f t="shared" si="3"/>
        <v>0</v>
      </c>
      <c r="D21" s="127">
        <f t="shared" si="3"/>
        <v>0</v>
      </c>
      <c r="E21" s="127">
        <f t="shared" si="3"/>
        <v>0</v>
      </c>
      <c r="F21" s="127">
        <f t="shared" si="3"/>
        <v>0</v>
      </c>
      <c r="G21" s="127">
        <f t="shared" si="3"/>
        <v>0</v>
      </c>
      <c r="H21" s="127">
        <f t="shared" si="3"/>
        <v>0</v>
      </c>
      <c r="I21" s="127">
        <f t="shared" si="3"/>
        <v>0</v>
      </c>
      <c r="J21" s="127">
        <f t="shared" si="3"/>
        <v>0</v>
      </c>
      <c r="K21" s="127">
        <f t="shared" si="3"/>
        <v>0</v>
      </c>
      <c r="L21" s="127">
        <f t="shared" si="3"/>
        <v>0</v>
      </c>
      <c r="M21" s="127">
        <f t="shared" si="3"/>
        <v>0</v>
      </c>
      <c r="N21">
        <f>SUM(B21:M21)</f>
        <v>0</v>
      </c>
    </row>
    <row r="22" spans="1:14" x14ac:dyDescent="0.25">
      <c r="A22" t="s">
        <v>461</v>
      </c>
      <c r="B22" s="127">
        <f t="shared" si="3"/>
        <v>0</v>
      </c>
      <c r="C22" s="127">
        <f t="shared" si="3"/>
        <v>0</v>
      </c>
      <c r="D22" s="127">
        <f t="shared" si="3"/>
        <v>0</v>
      </c>
      <c r="E22" s="127">
        <f t="shared" si="3"/>
        <v>0</v>
      </c>
      <c r="F22" s="127">
        <f t="shared" si="3"/>
        <v>0</v>
      </c>
      <c r="G22" s="127">
        <f t="shared" si="3"/>
        <v>0</v>
      </c>
      <c r="H22" s="127">
        <f t="shared" si="3"/>
        <v>1000</v>
      </c>
      <c r="I22" s="127">
        <f t="shared" si="3"/>
        <v>0</v>
      </c>
      <c r="J22" s="127">
        <f t="shared" si="3"/>
        <v>0</v>
      </c>
      <c r="K22" s="127">
        <f t="shared" si="3"/>
        <v>0</v>
      </c>
      <c r="L22" s="127">
        <f t="shared" si="3"/>
        <v>0</v>
      </c>
      <c r="M22" s="127">
        <f t="shared" si="3"/>
        <v>0</v>
      </c>
      <c r="N22">
        <f>SUM(B22:M22)</f>
        <v>1000</v>
      </c>
    </row>
    <row r="23" spans="1:14" x14ac:dyDescent="0.25">
      <c r="B23" s="826" t="s">
        <v>463</v>
      </c>
      <c r="C23" s="826"/>
      <c r="D23" s="826"/>
      <c r="E23" s="826"/>
      <c r="F23" s="826"/>
      <c r="G23" s="121">
        <f>Faste_udgifter!D35</f>
        <v>0</v>
      </c>
    </row>
    <row r="24" spans="1:14" x14ac:dyDescent="0.25">
      <c r="A24" s="814" t="s">
        <v>464</v>
      </c>
      <c r="B24" s="814"/>
      <c r="C24" s="814"/>
      <c r="D24" s="814"/>
      <c r="E24" s="814"/>
      <c r="F24" s="814"/>
      <c r="G24" s="814"/>
      <c r="H24" s="814"/>
      <c r="I24" s="814"/>
      <c r="J24" s="814"/>
      <c r="K24" s="814"/>
      <c r="L24" s="814"/>
      <c r="M24" s="814"/>
      <c r="N24" s="122" t="s">
        <v>446</v>
      </c>
    </row>
    <row r="25" spans="1:14" x14ac:dyDescent="0.25">
      <c r="A25" t="s">
        <v>459</v>
      </c>
      <c r="B25" s="127">
        <f>B20-B16-$G$20</f>
        <v>0</v>
      </c>
      <c r="C25" s="127">
        <f t="shared" ref="C25:M25" si="4">C20-C16-$G$20</f>
        <v>0</v>
      </c>
      <c r="D25" s="127">
        <f t="shared" si="4"/>
        <v>0</v>
      </c>
      <c r="E25" s="127">
        <f t="shared" si="4"/>
        <v>0</v>
      </c>
      <c r="F25" s="127">
        <f t="shared" si="4"/>
        <v>0</v>
      </c>
      <c r="G25" s="127">
        <f t="shared" si="4"/>
        <v>0</v>
      </c>
      <c r="H25" s="127">
        <f t="shared" si="4"/>
        <v>0</v>
      </c>
      <c r="I25" s="127">
        <f t="shared" si="4"/>
        <v>0</v>
      </c>
      <c r="J25" s="127">
        <f t="shared" si="4"/>
        <v>0</v>
      </c>
      <c r="K25" s="127">
        <f t="shared" si="4"/>
        <v>0</v>
      </c>
      <c r="L25" s="127">
        <f t="shared" si="4"/>
        <v>0</v>
      </c>
      <c r="M25" s="127">
        <f t="shared" si="4"/>
        <v>0</v>
      </c>
      <c r="N25">
        <f>SUM(B25:M25)</f>
        <v>0</v>
      </c>
    </row>
    <row r="26" spans="1:14" x14ac:dyDescent="0.25">
      <c r="A26" t="s">
        <v>460</v>
      </c>
      <c r="B26" s="127">
        <f t="shared" ref="B26:M27" si="5">B21-B17-$G$20</f>
        <v>0</v>
      </c>
      <c r="C26" s="127">
        <f t="shared" si="5"/>
        <v>0</v>
      </c>
      <c r="D26" s="127">
        <f t="shared" si="5"/>
        <v>0</v>
      </c>
      <c r="E26" s="127">
        <f t="shared" si="5"/>
        <v>0</v>
      </c>
      <c r="F26" s="127">
        <f t="shared" si="5"/>
        <v>0</v>
      </c>
      <c r="G26" s="127">
        <f t="shared" si="5"/>
        <v>0</v>
      </c>
      <c r="H26" s="127">
        <f t="shared" si="5"/>
        <v>0</v>
      </c>
      <c r="I26" s="127">
        <f t="shared" si="5"/>
        <v>0</v>
      </c>
      <c r="J26" s="127">
        <f t="shared" si="5"/>
        <v>0</v>
      </c>
      <c r="K26" s="127">
        <f t="shared" si="5"/>
        <v>0</v>
      </c>
      <c r="L26" s="127">
        <f t="shared" si="5"/>
        <v>0</v>
      </c>
      <c r="M26" s="127">
        <f t="shared" si="5"/>
        <v>0</v>
      </c>
      <c r="N26">
        <f>SUM(B26:M26)</f>
        <v>0</v>
      </c>
    </row>
    <row r="27" spans="1:14" x14ac:dyDescent="0.25">
      <c r="A27" t="s">
        <v>461</v>
      </c>
      <c r="B27" s="127">
        <f t="shared" si="5"/>
        <v>0</v>
      </c>
      <c r="C27" s="127">
        <f t="shared" si="5"/>
        <v>0</v>
      </c>
      <c r="D27" s="127">
        <f t="shared" si="5"/>
        <v>0</v>
      </c>
      <c r="E27" s="127">
        <f t="shared" si="5"/>
        <v>0</v>
      </c>
      <c r="F27" s="127">
        <f t="shared" si="5"/>
        <v>0</v>
      </c>
      <c r="G27" s="127">
        <f t="shared" si="5"/>
        <v>0</v>
      </c>
      <c r="H27" s="127">
        <f t="shared" si="5"/>
        <v>1000</v>
      </c>
      <c r="I27" s="127">
        <f t="shared" si="5"/>
        <v>0</v>
      </c>
      <c r="J27" s="127">
        <f t="shared" si="5"/>
        <v>0</v>
      </c>
      <c r="K27" s="127">
        <f t="shared" si="5"/>
        <v>0</v>
      </c>
      <c r="L27" s="127">
        <f t="shared" si="5"/>
        <v>0</v>
      </c>
      <c r="M27" s="127">
        <f t="shared" si="5"/>
        <v>0</v>
      </c>
      <c r="N27">
        <f>SUM(B27:M27)</f>
        <v>1000</v>
      </c>
    </row>
  </sheetData>
  <mergeCells count="13">
    <mergeCell ref="A24:M24"/>
    <mergeCell ref="B5:I5"/>
    <mergeCell ref="B6:F6"/>
    <mergeCell ref="H6:I6"/>
    <mergeCell ref="B7:F7"/>
    <mergeCell ref="H7:I7"/>
    <mergeCell ref="B8:F8"/>
    <mergeCell ref="H8:I8"/>
    <mergeCell ref="B9:F9"/>
    <mergeCell ref="B10:M10"/>
    <mergeCell ref="A15:M15"/>
    <mergeCell ref="A19:M19"/>
    <mergeCell ref="B23:F23"/>
  </mergeCells>
  <conditionalFormatting sqref="H2">
    <cfRule type="colorScale" priority="1">
      <colorScale>
        <cfvo type="num" val="0"/>
        <cfvo type="percentile" val="1"/>
        <cfvo type="num" val="2"/>
        <color rgb="FFF8696B"/>
        <color rgb="FFFFEB84"/>
        <color rgb="FF63BE7B"/>
      </colorScale>
    </cfRule>
  </conditionalFormatting>
  <pageMargins left="0.70866141732283472" right="0.70866141732283472" top="0.74803149606299213" bottom="0.74803149606299213" header="0.31496062992125984" footer="0.31496062992125984"/>
  <pageSetup paperSize="9" scale="70" orientation="landscape"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7">
    <pageSetUpPr fitToPage="1"/>
  </sheetPr>
  <dimension ref="A3:J46"/>
  <sheetViews>
    <sheetView showGridLines="0" showRowColHeaders="0" zoomScaleNormal="100" workbookViewId="0"/>
  </sheetViews>
  <sheetFormatPr defaultRowHeight="15" x14ac:dyDescent="0.25"/>
  <cols>
    <col min="2" max="2" width="26.140625" customWidth="1"/>
    <col min="4" max="4" width="3.7109375" style="112" customWidth="1"/>
    <col min="5" max="5" width="26.140625" customWidth="1"/>
    <col min="7" max="7" width="3.42578125" style="112" customWidth="1"/>
    <col min="8" max="8" width="23.140625" customWidth="1"/>
    <col min="10" max="10" width="3.42578125" style="112" customWidth="1"/>
    <col min="11" max="11" width="23.140625" customWidth="1"/>
  </cols>
  <sheetData>
    <row r="3" spans="2:7" x14ac:dyDescent="0.25">
      <c r="E3" s="15" t="s">
        <v>21</v>
      </c>
      <c r="F3" s="74">
        <f>IF(C46&gt;0,IF(C46&gt;1,2,1),0)</f>
        <v>0</v>
      </c>
    </row>
    <row r="5" spans="2:7" ht="21" x14ac:dyDescent="0.35">
      <c r="B5" s="828" t="s">
        <v>906</v>
      </c>
      <c r="C5" s="828"/>
      <c r="D5" s="828"/>
      <c r="E5" s="828"/>
    </row>
    <row r="6" spans="2:7" x14ac:dyDescent="0.25">
      <c r="B6" s="827" t="s">
        <v>907</v>
      </c>
      <c r="C6" s="827"/>
      <c r="D6" s="128"/>
      <c r="E6" s="827" t="s">
        <v>465</v>
      </c>
      <c r="F6" s="827"/>
      <c r="G6" s="128"/>
    </row>
    <row r="7" spans="2:7" x14ac:dyDescent="0.25">
      <c r="B7" s="51"/>
      <c r="C7" s="129">
        <v>0</v>
      </c>
      <c r="D7" s="130"/>
      <c r="E7" s="51"/>
      <c r="F7" s="129">
        <v>0</v>
      </c>
      <c r="G7" s="130"/>
    </row>
    <row r="8" spans="2:7" x14ac:dyDescent="0.25">
      <c r="B8" s="51"/>
      <c r="C8" s="129">
        <v>0</v>
      </c>
      <c r="D8" s="130"/>
      <c r="E8" s="51"/>
      <c r="F8" s="129">
        <v>0</v>
      </c>
      <c r="G8" s="130"/>
    </row>
    <row r="9" spans="2:7" x14ac:dyDescent="0.25">
      <c r="B9" s="51"/>
      <c r="C9" s="129">
        <v>0</v>
      </c>
      <c r="D9" s="130"/>
      <c r="E9" s="51"/>
      <c r="F9" s="129">
        <v>0</v>
      </c>
      <c r="G9" s="130"/>
    </row>
    <row r="10" spans="2:7" x14ac:dyDescent="0.25">
      <c r="B10" s="51"/>
      <c r="C10" s="129">
        <v>0</v>
      </c>
      <c r="D10" s="130"/>
      <c r="E10" s="51"/>
      <c r="F10" s="129">
        <v>0</v>
      </c>
      <c r="G10" s="130"/>
    </row>
    <row r="11" spans="2:7" x14ac:dyDescent="0.25">
      <c r="B11" s="51"/>
      <c r="C11" s="129">
        <v>0</v>
      </c>
      <c r="D11" s="130"/>
      <c r="E11" s="51"/>
      <c r="F11" s="129">
        <v>0</v>
      </c>
      <c r="G11" s="130"/>
    </row>
    <row r="12" spans="2:7" x14ac:dyDescent="0.25">
      <c r="B12" s="51"/>
      <c r="C12" s="129">
        <v>0</v>
      </c>
      <c r="D12" s="130"/>
      <c r="E12" s="51"/>
      <c r="F12" s="129">
        <v>0</v>
      </c>
      <c r="G12" s="130"/>
    </row>
    <row r="13" spans="2:7" x14ac:dyDescent="0.25">
      <c r="B13" s="51"/>
      <c r="C13" s="129">
        <v>0</v>
      </c>
      <c r="D13" s="130"/>
      <c r="E13" s="51"/>
      <c r="F13" s="129">
        <v>0</v>
      </c>
      <c r="G13" s="130"/>
    </row>
    <row r="14" spans="2:7" x14ac:dyDescent="0.25">
      <c r="B14" s="131" t="s">
        <v>908</v>
      </c>
      <c r="C14" s="132">
        <f>SUM(C7:C13)</f>
        <v>0</v>
      </c>
      <c r="D14" s="133"/>
      <c r="E14" s="134" t="s">
        <v>466</v>
      </c>
      <c r="F14" s="132">
        <f>SUM(F7:F13)</f>
        <v>0</v>
      </c>
      <c r="G14" s="133"/>
    </row>
    <row r="16" spans="2:7" x14ac:dyDescent="0.25">
      <c r="B16" s="827" t="s">
        <v>467</v>
      </c>
      <c r="C16" s="827"/>
      <c r="D16" s="128"/>
      <c r="E16" s="827" t="s">
        <v>468</v>
      </c>
      <c r="F16" s="827"/>
      <c r="G16" s="128"/>
    </row>
    <row r="17" spans="2:7" x14ac:dyDescent="0.25">
      <c r="B17" s="51"/>
      <c r="C17" s="129">
        <v>0</v>
      </c>
      <c r="D17" s="130"/>
      <c r="E17" s="51"/>
      <c r="F17" s="129">
        <v>0</v>
      </c>
      <c r="G17" s="130"/>
    </row>
    <row r="18" spans="2:7" x14ac:dyDescent="0.25">
      <c r="B18" s="51"/>
      <c r="C18" s="129">
        <v>0</v>
      </c>
      <c r="D18" s="130"/>
      <c r="E18" s="51"/>
      <c r="F18" s="129">
        <v>0</v>
      </c>
      <c r="G18" s="130"/>
    </row>
    <row r="19" spans="2:7" x14ac:dyDescent="0.25">
      <c r="B19" s="51"/>
      <c r="C19" s="129">
        <v>0</v>
      </c>
      <c r="D19" s="130"/>
      <c r="E19" s="51"/>
      <c r="F19" s="129">
        <v>0</v>
      </c>
      <c r="G19" s="130"/>
    </row>
    <row r="20" spans="2:7" x14ac:dyDescent="0.25">
      <c r="B20" s="51"/>
      <c r="C20" s="129">
        <v>0</v>
      </c>
      <c r="D20" s="130"/>
      <c r="E20" s="51"/>
      <c r="F20" s="129">
        <v>0</v>
      </c>
      <c r="G20" s="130"/>
    </row>
    <row r="21" spans="2:7" x14ac:dyDescent="0.25">
      <c r="B21" s="51"/>
      <c r="C21" s="129">
        <v>0</v>
      </c>
      <c r="D21" s="130"/>
      <c r="E21" s="51"/>
      <c r="F21" s="129">
        <v>0</v>
      </c>
      <c r="G21" s="130"/>
    </row>
    <row r="22" spans="2:7" x14ac:dyDescent="0.25">
      <c r="B22" s="51"/>
      <c r="C22" s="129">
        <v>0</v>
      </c>
      <c r="D22" s="130"/>
      <c r="E22" s="51"/>
      <c r="F22" s="129">
        <v>0</v>
      </c>
      <c r="G22" s="130"/>
    </row>
    <row r="23" spans="2:7" x14ac:dyDescent="0.25">
      <c r="B23" s="51"/>
      <c r="C23" s="129">
        <v>0</v>
      </c>
      <c r="D23" s="130"/>
      <c r="E23" s="51"/>
      <c r="F23" s="129">
        <v>0</v>
      </c>
      <c r="G23" s="130"/>
    </row>
    <row r="24" spans="2:7" x14ac:dyDescent="0.25">
      <c r="B24" s="134" t="s">
        <v>469</v>
      </c>
      <c r="C24" s="135">
        <f>SUM(C17:C23)</f>
        <v>0</v>
      </c>
      <c r="D24" s="130"/>
      <c r="E24" s="134" t="s">
        <v>470</v>
      </c>
      <c r="F24" s="132">
        <f>SUM(F17:F23)</f>
        <v>0</v>
      </c>
      <c r="G24" s="133"/>
    </row>
    <row r="26" spans="2:7" x14ac:dyDescent="0.25">
      <c r="B26" s="827" t="s">
        <v>909</v>
      </c>
      <c r="C26" s="827"/>
      <c r="D26" s="128"/>
      <c r="E26" s="827" t="s">
        <v>910</v>
      </c>
      <c r="F26" s="827"/>
    </row>
    <row r="27" spans="2:7" x14ac:dyDescent="0.25">
      <c r="B27" s="51"/>
      <c r="C27" s="129">
        <v>0</v>
      </c>
      <c r="D27" s="130"/>
      <c r="E27" s="51"/>
      <c r="F27" s="129">
        <v>0</v>
      </c>
    </row>
    <row r="28" spans="2:7" x14ac:dyDescent="0.25">
      <c r="B28" s="51"/>
      <c r="C28" s="129">
        <v>0</v>
      </c>
      <c r="D28" s="130"/>
      <c r="E28" s="51"/>
      <c r="F28" s="129">
        <v>0</v>
      </c>
    </row>
    <row r="29" spans="2:7" x14ac:dyDescent="0.25">
      <c r="B29" s="51"/>
      <c r="C29" s="129">
        <v>0</v>
      </c>
      <c r="D29" s="130"/>
      <c r="E29" s="51"/>
      <c r="F29" s="129">
        <v>0</v>
      </c>
    </row>
    <row r="30" spans="2:7" x14ac:dyDescent="0.25">
      <c r="B30" s="51"/>
      <c r="C30" s="129">
        <v>0</v>
      </c>
      <c r="D30" s="130"/>
      <c r="E30" s="51"/>
      <c r="F30" s="129">
        <v>0</v>
      </c>
    </row>
    <row r="31" spans="2:7" x14ac:dyDescent="0.25">
      <c r="B31" s="51"/>
      <c r="C31" s="129">
        <v>0</v>
      </c>
      <c r="D31" s="130"/>
      <c r="E31" s="51"/>
      <c r="F31" s="129">
        <v>0</v>
      </c>
    </row>
    <row r="32" spans="2:7" x14ac:dyDescent="0.25">
      <c r="B32" s="51"/>
      <c r="C32" s="129">
        <v>0</v>
      </c>
      <c r="D32" s="130"/>
      <c r="E32" s="51"/>
      <c r="F32" s="129">
        <v>0</v>
      </c>
    </row>
    <row r="33" spans="1:9" x14ac:dyDescent="0.25">
      <c r="B33" s="51"/>
      <c r="C33" s="129">
        <v>0</v>
      </c>
      <c r="D33" s="130"/>
      <c r="E33" s="51"/>
      <c r="F33" s="129">
        <v>0</v>
      </c>
    </row>
    <row r="34" spans="1:9" x14ac:dyDescent="0.25">
      <c r="B34" s="134" t="s">
        <v>471</v>
      </c>
      <c r="C34" s="132">
        <f>SUM(C27:C33)</f>
        <v>0</v>
      </c>
      <c r="D34" s="133"/>
      <c r="E34" s="134" t="s">
        <v>471</v>
      </c>
      <c r="F34" s="132">
        <f>SUM(F27:F33)</f>
        <v>0</v>
      </c>
    </row>
    <row r="36" spans="1:9" x14ac:dyDescent="0.25">
      <c r="B36" s="827" t="s">
        <v>911</v>
      </c>
      <c r="C36" s="827"/>
      <c r="D36" s="128"/>
      <c r="E36" s="827" t="s">
        <v>472</v>
      </c>
      <c r="F36" s="827"/>
    </row>
    <row r="37" spans="1:9" s="112" customFormat="1" x14ac:dyDescent="0.25">
      <c r="A37"/>
      <c r="B37" s="51"/>
      <c r="C37" s="129">
        <v>0</v>
      </c>
      <c r="D37" s="130"/>
      <c r="E37" s="51"/>
      <c r="F37" s="129">
        <v>0</v>
      </c>
      <c r="H37"/>
      <c r="I37"/>
    </row>
    <row r="38" spans="1:9" s="112" customFormat="1" x14ac:dyDescent="0.25">
      <c r="A38"/>
      <c r="B38" s="51"/>
      <c r="C38" s="129">
        <v>0</v>
      </c>
      <c r="D38" s="130"/>
      <c r="E38" s="51"/>
      <c r="F38" s="129">
        <v>0</v>
      </c>
      <c r="H38"/>
      <c r="I38"/>
    </row>
    <row r="39" spans="1:9" s="112" customFormat="1" x14ac:dyDescent="0.25">
      <c r="A39"/>
      <c r="B39" s="51"/>
      <c r="C39" s="129">
        <v>0</v>
      </c>
      <c r="D39" s="130"/>
      <c r="E39" s="51"/>
      <c r="F39" s="129">
        <v>0</v>
      </c>
      <c r="H39"/>
      <c r="I39"/>
    </row>
    <row r="40" spans="1:9" s="112" customFormat="1" x14ac:dyDescent="0.25">
      <c r="A40"/>
      <c r="B40" s="51"/>
      <c r="C40" s="129">
        <v>0</v>
      </c>
      <c r="D40" s="130"/>
      <c r="E40" s="51"/>
      <c r="F40" s="129">
        <v>0</v>
      </c>
      <c r="H40"/>
      <c r="I40"/>
    </row>
    <row r="41" spans="1:9" s="112" customFormat="1" x14ac:dyDescent="0.25">
      <c r="A41"/>
      <c r="B41" s="51"/>
      <c r="C41" s="129">
        <v>0</v>
      </c>
      <c r="D41" s="130"/>
      <c r="E41" s="51"/>
      <c r="F41" s="129">
        <v>0</v>
      </c>
      <c r="H41"/>
      <c r="I41"/>
    </row>
    <row r="42" spans="1:9" s="112" customFormat="1" x14ac:dyDescent="0.25">
      <c r="A42"/>
      <c r="B42" s="51"/>
      <c r="C42" s="129">
        <v>0</v>
      </c>
      <c r="D42" s="130"/>
      <c r="E42" s="51"/>
      <c r="F42" s="129">
        <v>0</v>
      </c>
      <c r="H42"/>
      <c r="I42"/>
    </row>
    <row r="43" spans="1:9" s="112" customFormat="1" x14ac:dyDescent="0.25">
      <c r="A43"/>
      <c r="B43" s="51"/>
      <c r="C43" s="129">
        <v>0</v>
      </c>
      <c r="D43" s="130"/>
      <c r="E43" s="51"/>
      <c r="F43" s="129">
        <v>0</v>
      </c>
      <c r="H43"/>
      <c r="I43"/>
    </row>
    <row r="44" spans="1:9" s="112" customFormat="1" x14ac:dyDescent="0.25">
      <c r="A44"/>
      <c r="B44" s="134" t="s">
        <v>912</v>
      </c>
      <c r="C44" s="132">
        <f>SUM(C37:C43)</f>
        <v>0</v>
      </c>
      <c r="D44" s="133"/>
      <c r="E44" s="134" t="s">
        <v>912</v>
      </c>
      <c r="F44" s="132">
        <f>SUM(F37:F43)</f>
        <v>0</v>
      </c>
      <c r="H44"/>
      <c r="I44"/>
    </row>
    <row r="46" spans="1:9" s="112" customFormat="1" x14ac:dyDescent="0.25">
      <c r="A46"/>
      <c r="B46" s="136" t="s">
        <v>473</v>
      </c>
      <c r="C46" s="137">
        <f>C14+C24+F14+F24+C34+C44+F34+F44</f>
        <v>0</v>
      </c>
      <c r="E46"/>
      <c r="F46"/>
      <c r="H46"/>
      <c r="I46"/>
    </row>
  </sheetData>
  <mergeCells count="9">
    <mergeCell ref="B36:C36"/>
    <mergeCell ref="E36:F36"/>
    <mergeCell ref="B5:E5"/>
    <mergeCell ref="B6:C6"/>
    <mergeCell ref="E6:F6"/>
    <mergeCell ref="B16:C16"/>
    <mergeCell ref="E16:F16"/>
    <mergeCell ref="B26:C26"/>
    <mergeCell ref="E26:F26"/>
  </mergeCells>
  <conditionalFormatting sqref="F3">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8">
    <pageSetUpPr fitToPage="1"/>
  </sheetPr>
  <dimension ref="B2:F35"/>
  <sheetViews>
    <sheetView showGridLines="0" showRowColHeaders="0" zoomScaleNormal="100" workbookViewId="0"/>
  </sheetViews>
  <sheetFormatPr defaultRowHeight="15" x14ac:dyDescent="0.25"/>
  <cols>
    <col min="2" max="2" width="25.85546875" customWidth="1"/>
    <col min="5" max="5" width="25.85546875" customWidth="1"/>
  </cols>
  <sheetData>
    <row r="2" spans="2:6" x14ac:dyDescent="0.25">
      <c r="E2" s="15" t="s">
        <v>21</v>
      </c>
      <c r="F2" s="74">
        <f>IF(D35&gt;0,IF(D35&gt;10,2,1),0)</f>
        <v>0</v>
      </c>
    </row>
    <row r="4" spans="2:6" ht="21" x14ac:dyDescent="0.35">
      <c r="B4" s="828" t="s">
        <v>474</v>
      </c>
      <c r="C4" s="828"/>
      <c r="D4" s="828"/>
      <c r="E4" s="828"/>
      <c r="F4" s="828"/>
    </row>
    <row r="5" spans="2:6" x14ac:dyDescent="0.25">
      <c r="B5" s="827" t="s">
        <v>475</v>
      </c>
      <c r="C5" s="827"/>
      <c r="D5" s="128"/>
      <c r="E5" s="827" t="s">
        <v>476</v>
      </c>
      <c r="F5" s="827"/>
    </row>
    <row r="6" spans="2:6" x14ac:dyDescent="0.25">
      <c r="B6" s="51"/>
      <c r="C6" s="129">
        <v>0</v>
      </c>
      <c r="D6" s="130"/>
      <c r="E6" s="51"/>
      <c r="F6" s="129">
        <v>0</v>
      </c>
    </row>
    <row r="7" spans="2:6" x14ac:dyDescent="0.25">
      <c r="B7" s="51"/>
      <c r="C7" s="129">
        <v>0</v>
      </c>
      <c r="D7" s="130"/>
      <c r="E7" s="51"/>
      <c r="F7" s="129">
        <v>0</v>
      </c>
    </row>
    <row r="8" spans="2:6" x14ac:dyDescent="0.25">
      <c r="B8" s="51"/>
      <c r="C8" s="129">
        <v>0</v>
      </c>
      <c r="D8" s="130"/>
      <c r="E8" s="51"/>
      <c r="F8" s="129">
        <v>0</v>
      </c>
    </row>
    <row r="9" spans="2:6" x14ac:dyDescent="0.25">
      <c r="B9" s="51"/>
      <c r="C9" s="129">
        <v>0</v>
      </c>
      <c r="D9" s="130"/>
      <c r="E9" s="51"/>
      <c r="F9" s="129">
        <v>0</v>
      </c>
    </row>
    <row r="10" spans="2:6" x14ac:dyDescent="0.25">
      <c r="B10" s="51"/>
      <c r="C10" s="129">
        <v>0</v>
      </c>
      <c r="D10" s="130"/>
      <c r="E10" s="51"/>
      <c r="F10" s="129">
        <v>0</v>
      </c>
    </row>
    <row r="11" spans="2:6" x14ac:dyDescent="0.25">
      <c r="B11" s="51"/>
      <c r="C11" s="129">
        <v>0</v>
      </c>
      <c r="D11" s="130"/>
      <c r="E11" s="51"/>
      <c r="F11" s="129">
        <v>0</v>
      </c>
    </row>
    <row r="12" spans="2:6" x14ac:dyDescent="0.25">
      <c r="B12" s="51"/>
      <c r="C12" s="129">
        <v>0</v>
      </c>
      <c r="D12" s="130"/>
      <c r="E12" s="51"/>
      <c r="F12" s="129">
        <v>0</v>
      </c>
    </row>
    <row r="13" spans="2:6" x14ac:dyDescent="0.25">
      <c r="B13" s="131" t="s">
        <v>477</v>
      </c>
      <c r="C13" s="132">
        <f>SUM(C6:C12)</f>
        <v>0</v>
      </c>
      <c r="D13" s="133"/>
      <c r="E13" s="134" t="s">
        <v>478</v>
      </c>
      <c r="F13" s="132">
        <f>SUM(F6:F12)</f>
        <v>0</v>
      </c>
    </row>
    <row r="14" spans="2:6" x14ac:dyDescent="0.25">
      <c r="D14" s="112"/>
    </row>
    <row r="15" spans="2:6" x14ac:dyDescent="0.25">
      <c r="B15" s="827" t="s">
        <v>903</v>
      </c>
      <c r="C15" s="827"/>
      <c r="D15" s="128"/>
      <c r="E15" s="827" t="s">
        <v>904</v>
      </c>
      <c r="F15" s="827"/>
    </row>
    <row r="16" spans="2:6" x14ac:dyDescent="0.25">
      <c r="B16" s="51"/>
      <c r="C16" s="129">
        <v>0</v>
      </c>
      <c r="D16" s="130"/>
      <c r="E16" s="51"/>
      <c r="F16" s="129">
        <v>0</v>
      </c>
    </row>
    <row r="17" spans="2:6" x14ac:dyDescent="0.25">
      <c r="B17" s="51"/>
      <c r="C17" s="129">
        <v>0</v>
      </c>
      <c r="D17" s="130"/>
      <c r="E17" s="51"/>
      <c r="F17" s="129">
        <v>0</v>
      </c>
    </row>
    <row r="18" spans="2:6" x14ac:dyDescent="0.25">
      <c r="B18" s="51"/>
      <c r="C18" s="129">
        <v>0</v>
      </c>
      <c r="D18" s="130"/>
      <c r="E18" s="51"/>
      <c r="F18" s="129">
        <v>0</v>
      </c>
    </row>
    <row r="19" spans="2:6" x14ac:dyDescent="0.25">
      <c r="B19" s="51"/>
      <c r="C19" s="129">
        <v>0</v>
      </c>
      <c r="D19" s="130"/>
      <c r="E19" s="51"/>
      <c r="F19" s="129">
        <v>0</v>
      </c>
    </row>
    <row r="20" spans="2:6" x14ac:dyDescent="0.25">
      <c r="B20" s="51"/>
      <c r="C20" s="129">
        <v>0</v>
      </c>
      <c r="D20" s="130"/>
      <c r="E20" s="51"/>
      <c r="F20" s="129">
        <v>0</v>
      </c>
    </row>
    <row r="21" spans="2:6" x14ac:dyDescent="0.25">
      <c r="B21" s="51"/>
      <c r="C21" s="129">
        <v>0</v>
      </c>
      <c r="D21" s="130"/>
      <c r="E21" s="51"/>
      <c r="F21" s="129">
        <v>0</v>
      </c>
    </row>
    <row r="22" spans="2:6" x14ac:dyDescent="0.25">
      <c r="B22" s="51"/>
      <c r="C22" s="129">
        <v>0</v>
      </c>
      <c r="D22" s="130"/>
      <c r="E22" s="51"/>
      <c r="F22" s="129">
        <v>0</v>
      </c>
    </row>
    <row r="23" spans="2:6" x14ac:dyDescent="0.25">
      <c r="B23" s="134" t="s">
        <v>903</v>
      </c>
      <c r="C23" s="135">
        <f>SUM(C16:C22)</f>
        <v>0</v>
      </c>
      <c r="D23" s="130"/>
      <c r="E23" s="134" t="s">
        <v>470</v>
      </c>
      <c r="F23" s="132">
        <f>SUM(F16:F22)</f>
        <v>0</v>
      </c>
    </row>
    <row r="24" spans="2:6" x14ac:dyDescent="0.25">
      <c r="D24" s="112"/>
    </row>
    <row r="25" spans="2:6" x14ac:dyDescent="0.25">
      <c r="B25" s="830" t="s">
        <v>479</v>
      </c>
      <c r="C25" s="831"/>
      <c r="D25" s="128"/>
      <c r="E25" s="827"/>
      <c r="F25" s="827"/>
    </row>
    <row r="26" spans="2:6" x14ac:dyDescent="0.25">
      <c r="B26" s="51"/>
      <c r="C26" s="129">
        <v>0</v>
      </c>
      <c r="D26" s="130"/>
      <c r="E26" s="51"/>
      <c r="F26" s="129">
        <v>0</v>
      </c>
    </row>
    <row r="27" spans="2:6" x14ac:dyDescent="0.25">
      <c r="B27" s="51"/>
      <c r="C27" s="129">
        <v>0</v>
      </c>
      <c r="D27" s="130"/>
      <c r="E27" s="51"/>
      <c r="F27" s="129">
        <v>0</v>
      </c>
    </row>
    <row r="28" spans="2:6" x14ac:dyDescent="0.25">
      <c r="B28" s="51"/>
      <c r="C28" s="129">
        <v>0</v>
      </c>
      <c r="D28" s="130"/>
      <c r="E28" s="51"/>
      <c r="F28" s="129">
        <v>0</v>
      </c>
    </row>
    <row r="29" spans="2:6" x14ac:dyDescent="0.25">
      <c r="B29" s="51"/>
      <c r="C29" s="129">
        <v>0</v>
      </c>
      <c r="D29" s="130"/>
      <c r="E29" s="51"/>
      <c r="F29" s="129">
        <v>0</v>
      </c>
    </row>
    <row r="30" spans="2:6" x14ac:dyDescent="0.25">
      <c r="B30" s="51"/>
      <c r="C30" s="129">
        <v>0</v>
      </c>
      <c r="D30" s="130"/>
      <c r="E30" s="51"/>
      <c r="F30" s="129">
        <v>0</v>
      </c>
    </row>
    <row r="31" spans="2:6" x14ac:dyDescent="0.25">
      <c r="B31" s="51"/>
      <c r="C31" s="129">
        <v>0</v>
      </c>
      <c r="D31" s="130"/>
      <c r="E31" s="51"/>
      <c r="F31" s="129">
        <v>0</v>
      </c>
    </row>
    <row r="32" spans="2:6" x14ac:dyDescent="0.25">
      <c r="B32" s="51"/>
      <c r="C32" s="129">
        <v>0</v>
      </c>
      <c r="D32" s="130"/>
      <c r="E32" s="51"/>
      <c r="F32" s="129">
        <v>0</v>
      </c>
    </row>
    <row r="33" spans="2:6" x14ac:dyDescent="0.25">
      <c r="B33" s="134" t="s">
        <v>480</v>
      </c>
      <c r="C33" s="132">
        <f>SUM(C26:C32)</f>
        <v>0</v>
      </c>
      <c r="D33" s="133"/>
      <c r="E33" s="134"/>
      <c r="F33" s="132">
        <f>SUM(F26:F32)</f>
        <v>0</v>
      </c>
    </row>
    <row r="34" spans="2:6" x14ac:dyDescent="0.25">
      <c r="D34" s="112"/>
    </row>
    <row r="35" spans="2:6" x14ac:dyDescent="0.25">
      <c r="B35" s="829" t="s">
        <v>905</v>
      </c>
      <c r="C35" s="829"/>
      <c r="D35" s="137">
        <f>C13+C23+F13+F23+C33+F33</f>
        <v>0</v>
      </c>
    </row>
  </sheetData>
  <mergeCells count="8">
    <mergeCell ref="B35:C35"/>
    <mergeCell ref="B4:F4"/>
    <mergeCell ref="B5:C5"/>
    <mergeCell ref="E5:F5"/>
    <mergeCell ref="B15:C15"/>
    <mergeCell ref="E15:F15"/>
    <mergeCell ref="B25:C25"/>
    <mergeCell ref="E25:F25"/>
  </mergeCells>
  <conditionalFormatting sqref="F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orientation="portrait"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79">
    <pageSetUpPr fitToPage="1"/>
  </sheetPr>
  <dimension ref="B2:I28"/>
  <sheetViews>
    <sheetView showGridLines="0" showRowColHeaders="0" workbookViewId="0"/>
  </sheetViews>
  <sheetFormatPr defaultRowHeight="15" x14ac:dyDescent="0.25"/>
  <cols>
    <col min="2" max="2" width="104.28515625" customWidth="1"/>
    <col min="5" max="9" width="9.140625" hidden="1" customWidth="1"/>
  </cols>
  <sheetData>
    <row r="2" spans="2:6" ht="15.75" thickBot="1" x14ac:dyDescent="0.3">
      <c r="B2" s="15" t="s">
        <v>21</v>
      </c>
      <c r="C2" s="74">
        <f>IF(F28&gt;0,IF(F28&gt;12,2,1),0)</f>
        <v>0</v>
      </c>
    </row>
    <row r="3" spans="2:6" ht="19.5" thickBot="1" x14ac:dyDescent="0.3">
      <c r="B3" s="319" t="s">
        <v>488</v>
      </c>
    </row>
    <row r="4" spans="2:6" ht="34.5" x14ac:dyDescent="0.25">
      <c r="B4" s="317" t="s">
        <v>913</v>
      </c>
    </row>
    <row r="5" spans="2:6" ht="15.75" thickBot="1" x14ac:dyDescent="0.3">
      <c r="B5" s="318" t="s">
        <v>866</v>
      </c>
    </row>
    <row r="6" spans="2:6" ht="58.5" customHeight="1" thickBot="1" x14ac:dyDescent="0.3">
      <c r="B6" s="138"/>
      <c r="F6">
        <f>ISTEXT(B6)*1</f>
        <v>0</v>
      </c>
    </row>
    <row r="7" spans="2:6" x14ac:dyDescent="0.25">
      <c r="B7" s="832" t="s">
        <v>867</v>
      </c>
    </row>
    <row r="8" spans="2:6" x14ac:dyDescent="0.25">
      <c r="B8" s="833"/>
    </row>
    <row r="9" spans="2:6" ht="15.75" thickBot="1" x14ac:dyDescent="0.3">
      <c r="B9" s="834"/>
    </row>
    <row r="10" spans="2:6" ht="78" customHeight="1" thickBot="1" x14ac:dyDescent="0.3">
      <c r="B10" s="138"/>
      <c r="F10">
        <f>ISTEXT(B10)*1</f>
        <v>0</v>
      </c>
    </row>
    <row r="11" spans="2:6" ht="21.75" thickBot="1" x14ac:dyDescent="0.3">
      <c r="B11" s="295" t="s">
        <v>868</v>
      </c>
    </row>
    <row r="12" spans="2:6" ht="369.75" customHeight="1" thickBot="1" x14ac:dyDescent="0.3">
      <c r="B12" s="138"/>
    </row>
    <row r="13" spans="2:6" ht="19.5" thickBot="1" x14ac:dyDescent="0.3">
      <c r="B13" s="320" t="s">
        <v>813</v>
      </c>
      <c r="C13" s="74">
        <f>PAEI!R2</f>
        <v>0</v>
      </c>
    </row>
    <row r="14" spans="2:6" ht="19.5" thickBot="1" x14ac:dyDescent="0.3">
      <c r="B14" s="320" t="s">
        <v>814</v>
      </c>
      <c r="C14" s="74">
        <f>Gruppekontrakt!D2</f>
        <v>0</v>
      </c>
    </row>
    <row r="15" spans="2:6" ht="18.75" x14ac:dyDescent="0.25">
      <c r="B15" s="317" t="s">
        <v>487</v>
      </c>
    </row>
    <row r="16" spans="2:6" ht="63" customHeight="1" thickBot="1" x14ac:dyDescent="0.3">
      <c r="B16" s="138"/>
      <c r="F16">
        <f>ISTEXT(B16)*1</f>
        <v>0</v>
      </c>
    </row>
    <row r="17" spans="2:6" ht="19.5" thickBot="1" x14ac:dyDescent="0.3">
      <c r="B17" s="320" t="s">
        <v>485</v>
      </c>
    </row>
    <row r="18" spans="2:6" ht="49.5" customHeight="1" thickBot="1" x14ac:dyDescent="0.3">
      <c r="B18" s="138"/>
      <c r="F18">
        <f>ISTEXT(B18)*1</f>
        <v>0</v>
      </c>
    </row>
    <row r="19" spans="2:6" ht="19.5" thickBot="1" x14ac:dyDescent="0.3">
      <c r="B19" s="320" t="s">
        <v>815</v>
      </c>
    </row>
    <row r="20" spans="2:6" ht="35.25" customHeight="1" thickBot="1" x14ac:dyDescent="0.3">
      <c r="B20" s="138"/>
      <c r="F20">
        <f>ISTEXT(B20)*1</f>
        <v>0</v>
      </c>
    </row>
    <row r="21" spans="2:6" ht="21.75" thickBot="1" x14ac:dyDescent="0.3">
      <c r="B21" s="295" t="s">
        <v>673</v>
      </c>
      <c r="C21" s="74">
        <f>Forretningsmodel!G2</f>
        <v>0</v>
      </c>
    </row>
    <row r="22" spans="2:6" ht="18.75" x14ac:dyDescent="0.25">
      <c r="B22" s="317" t="s">
        <v>916</v>
      </c>
      <c r="C22" s="74">
        <f>SWOT_analyse!G2</f>
        <v>0</v>
      </c>
    </row>
    <row r="23" spans="2:6" ht="19.5" thickBot="1" x14ac:dyDescent="0.3">
      <c r="B23" s="318" t="s">
        <v>486</v>
      </c>
    </row>
    <row r="24" spans="2:6" ht="18.75" x14ac:dyDescent="0.25">
      <c r="B24" s="317" t="s">
        <v>662</v>
      </c>
      <c r="C24" s="74"/>
    </row>
    <row r="25" spans="2:6" x14ac:dyDescent="0.25">
      <c r="B25" s="139" t="s">
        <v>661</v>
      </c>
    </row>
    <row r="26" spans="2:6" ht="47.25" customHeight="1" thickBot="1" x14ac:dyDescent="0.3">
      <c r="B26" s="148" t="s">
        <v>663</v>
      </c>
    </row>
    <row r="28" spans="2:6" x14ac:dyDescent="0.25">
      <c r="F28">
        <f>SUM(F6:F27)</f>
        <v>0</v>
      </c>
    </row>
  </sheetData>
  <mergeCells count="1">
    <mergeCell ref="B7:B9"/>
  </mergeCells>
  <conditionalFormatting sqref="C2">
    <cfRule type="colorScale" priority="7">
      <colorScale>
        <cfvo type="num" val="0"/>
        <cfvo type="percentile" val="1"/>
        <cfvo type="num" val="2"/>
        <color rgb="FFF8696B"/>
        <color rgb="FFFFEB84"/>
        <color rgb="FF63BE7B"/>
      </colorScale>
    </cfRule>
  </conditionalFormatting>
  <conditionalFormatting sqref="C21">
    <cfRule type="colorScale" priority="6">
      <colorScale>
        <cfvo type="num" val="0"/>
        <cfvo type="percentile" val="1"/>
        <cfvo type="num" val="2"/>
        <color rgb="FFF8696B"/>
        <color rgb="FFFFEB84"/>
        <color rgb="FF63BE7B"/>
      </colorScale>
    </cfRule>
  </conditionalFormatting>
  <conditionalFormatting sqref="C14">
    <cfRule type="colorScale" priority="1">
      <colorScale>
        <cfvo type="num" val="0"/>
        <cfvo type="percentile" val="1"/>
        <cfvo type="num" val="2"/>
        <color rgb="FFF8696B"/>
        <color rgb="FFFFEB84"/>
        <color rgb="FF63BE7B"/>
      </colorScale>
    </cfRule>
  </conditionalFormatting>
  <conditionalFormatting sqref="C22">
    <cfRule type="colorScale" priority="4">
      <colorScale>
        <cfvo type="num" val="0"/>
        <cfvo type="percentile" val="1"/>
        <cfvo type="num" val="2"/>
        <color rgb="FFF8696B"/>
        <color rgb="FFFFEB84"/>
        <color rgb="FF63BE7B"/>
      </colorScale>
    </cfRule>
  </conditionalFormatting>
  <conditionalFormatting sqref="C24">
    <cfRule type="colorScale" priority="3">
      <colorScale>
        <cfvo type="num" val="0"/>
        <cfvo type="percentile" val="1"/>
        <cfvo type="num" val="2"/>
        <color rgb="FFF8696B"/>
        <color rgb="FFFFEB84"/>
        <color rgb="FF63BE7B"/>
      </colorScale>
    </cfRule>
  </conditionalFormatting>
  <conditionalFormatting sqref="C13">
    <cfRule type="colorScale" priority="2">
      <colorScale>
        <cfvo type="num" val="0"/>
        <cfvo type="percentile" val="1"/>
        <cfvo type="num" val="2"/>
        <color rgb="FFF8696B"/>
        <color rgb="FFFFEB84"/>
        <color rgb="FF63BE7B"/>
      </colorScale>
    </cfRule>
  </conditionalFormatting>
  <hyperlinks>
    <hyperlink ref="B25" r:id="rId1"/>
  </hyperlinks>
  <pageMargins left="0.70866141732283472" right="0.70866141732283472" top="0.74803149606299213" bottom="0.74803149606299213" header="0.31496062992125984" footer="0.31496062992125984"/>
  <pageSetup paperSize="9" scale="72" orientation="portrait" r:id="rId2"/>
  <drawing r:id="rId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80">
    <pageSetUpPr fitToPage="1"/>
  </sheetPr>
  <dimension ref="B2:S115"/>
  <sheetViews>
    <sheetView showGridLines="0" zoomScaleNormal="100" workbookViewId="0"/>
  </sheetViews>
  <sheetFormatPr defaultRowHeight="15" x14ac:dyDescent="0.25"/>
  <cols>
    <col min="1" max="1" width="6.140625" customWidth="1"/>
    <col min="2" max="2" width="5.7109375" customWidth="1"/>
    <col min="3" max="3" width="20.28515625" customWidth="1"/>
    <col min="4" max="4" width="3.42578125" customWidth="1"/>
    <col min="5" max="5" width="5.7109375" customWidth="1"/>
    <col min="6" max="6" width="18.5703125" bestFit="1" customWidth="1"/>
    <col min="7" max="7" width="3.85546875" customWidth="1"/>
    <col min="8" max="8" width="5.7109375" customWidth="1"/>
    <col min="9" max="9" width="20.42578125" customWidth="1"/>
    <col min="10" max="10" width="3.7109375" customWidth="1"/>
    <col min="11" max="11" width="5.7109375" customWidth="1"/>
    <col min="12" max="12" width="19.5703125" customWidth="1"/>
    <col min="13" max="13" width="3.28515625" customWidth="1"/>
    <col min="14" max="14" width="5.7109375" customWidth="1"/>
    <col min="15" max="15" width="20.85546875" customWidth="1"/>
    <col min="16" max="16" width="3.85546875" customWidth="1"/>
    <col min="17" max="17" width="5.7109375" customWidth="1"/>
    <col min="18" max="18" width="20.5703125" customWidth="1"/>
  </cols>
  <sheetData>
    <row r="2" spans="2:18" x14ac:dyDescent="0.25">
      <c r="Q2" s="15" t="s">
        <v>21</v>
      </c>
      <c r="R2" s="74">
        <f>IF(G87&gt;0,IF(G88&gt;0,2,1),0)</f>
        <v>0</v>
      </c>
    </row>
    <row r="3" spans="2:18" ht="33.75" customHeight="1" x14ac:dyDescent="0.25">
      <c r="B3" s="836" t="s">
        <v>654</v>
      </c>
      <c r="C3" s="836"/>
      <c r="D3" s="836"/>
      <c r="E3" s="836"/>
      <c r="F3" s="836"/>
      <c r="G3" s="836"/>
      <c r="H3" s="836"/>
      <c r="I3" s="836"/>
      <c r="J3" s="836"/>
      <c r="K3" s="836"/>
      <c r="L3" s="836"/>
      <c r="M3" s="836"/>
      <c r="N3" s="836"/>
      <c r="O3" s="836"/>
      <c r="P3" s="836"/>
      <c r="Q3" s="836"/>
      <c r="R3" s="836"/>
    </row>
    <row r="4" spans="2:18" ht="20.25" customHeight="1" x14ac:dyDescent="0.25">
      <c r="B4" s="837" t="s">
        <v>816</v>
      </c>
      <c r="C4" s="837"/>
      <c r="D4" s="837"/>
      <c r="E4" s="837"/>
      <c r="F4" s="837"/>
      <c r="G4" s="837"/>
      <c r="H4" s="837"/>
      <c r="I4" s="837"/>
      <c r="J4" s="837"/>
      <c r="K4" s="837"/>
      <c r="L4" s="837"/>
      <c r="M4" s="837"/>
      <c r="N4" s="837"/>
      <c r="O4" s="837"/>
      <c r="P4" s="837"/>
      <c r="Q4" s="837"/>
      <c r="R4" s="837"/>
    </row>
    <row r="5" spans="2:18" ht="20.25" customHeight="1" x14ac:dyDescent="0.25">
      <c r="B5" s="145"/>
      <c r="C5" s="145"/>
      <c r="D5" s="145"/>
      <c r="E5" s="145"/>
      <c r="F5" s="145"/>
      <c r="G5" s="145"/>
      <c r="H5" s="145"/>
      <c r="I5" s="145"/>
      <c r="J5" s="145"/>
      <c r="K5" s="145"/>
      <c r="L5" s="145"/>
      <c r="M5" s="145"/>
      <c r="N5" s="145"/>
      <c r="O5" s="145"/>
      <c r="P5" s="145"/>
      <c r="Q5" s="145"/>
      <c r="R5" s="145"/>
    </row>
    <row r="6" spans="2:18" x14ac:dyDescent="0.25">
      <c r="B6" t="s">
        <v>489</v>
      </c>
      <c r="E6" t="s">
        <v>489</v>
      </c>
      <c r="H6" t="s">
        <v>489</v>
      </c>
      <c r="K6" t="s">
        <v>489</v>
      </c>
      <c r="N6" t="s">
        <v>489</v>
      </c>
      <c r="Q6" t="s">
        <v>489</v>
      </c>
    </row>
    <row r="7" spans="2:18" x14ac:dyDescent="0.25">
      <c r="B7" s="140"/>
      <c r="C7" s="140" t="s">
        <v>490</v>
      </c>
      <c r="E7" s="140"/>
      <c r="F7" s="140" t="s">
        <v>491</v>
      </c>
      <c r="H7" s="140"/>
      <c r="I7" s="140" t="s">
        <v>492</v>
      </c>
      <c r="K7" s="140"/>
      <c r="L7" s="140" t="s">
        <v>493</v>
      </c>
      <c r="N7" s="140"/>
      <c r="O7" s="140" t="s">
        <v>494</v>
      </c>
      <c r="Q7" s="140"/>
      <c r="R7" s="140" t="s">
        <v>495</v>
      </c>
    </row>
    <row r="8" spans="2:18" x14ac:dyDescent="0.25">
      <c r="B8" s="140"/>
      <c r="C8" s="140" t="s">
        <v>496</v>
      </c>
      <c r="E8" s="140"/>
      <c r="F8" s="140" t="s">
        <v>497</v>
      </c>
      <c r="H8" s="140"/>
      <c r="I8" s="140" t="s">
        <v>498</v>
      </c>
      <c r="K8" s="140"/>
      <c r="L8" s="140" t="s">
        <v>499</v>
      </c>
      <c r="N8" s="140"/>
      <c r="O8" s="140" t="s">
        <v>500</v>
      </c>
      <c r="Q8" s="140"/>
      <c r="R8" s="140" t="s">
        <v>501</v>
      </c>
    </row>
    <row r="9" spans="2:18" x14ac:dyDescent="0.25">
      <c r="B9" s="140"/>
      <c r="C9" s="140" t="s">
        <v>502</v>
      </c>
      <c r="E9" s="140"/>
      <c r="F9" s="140" t="s">
        <v>503</v>
      </c>
      <c r="H9" s="140"/>
      <c r="I9" s="140" t="s">
        <v>504</v>
      </c>
      <c r="K9" s="140"/>
      <c r="L9" s="140" t="s">
        <v>505</v>
      </c>
      <c r="N9" s="140"/>
      <c r="O9" s="140" t="s">
        <v>506</v>
      </c>
      <c r="Q9" s="140"/>
      <c r="R9" s="140" t="s">
        <v>507</v>
      </c>
    </row>
    <row r="10" spans="2:18" x14ac:dyDescent="0.25">
      <c r="B10" s="140"/>
      <c r="C10" s="140" t="s">
        <v>508</v>
      </c>
      <c r="E10" s="140"/>
      <c r="F10" s="140" t="s">
        <v>509</v>
      </c>
      <c r="H10" s="140"/>
      <c r="I10" s="140" t="s">
        <v>510</v>
      </c>
      <c r="K10" s="140"/>
      <c r="L10" s="140" t="s">
        <v>511</v>
      </c>
      <c r="N10" s="140"/>
      <c r="O10" s="140" t="s">
        <v>512</v>
      </c>
      <c r="Q10" s="140"/>
      <c r="R10" s="140" t="s">
        <v>513</v>
      </c>
    </row>
    <row r="11" spans="2:18" x14ac:dyDescent="0.25">
      <c r="B11" s="140"/>
      <c r="C11" s="140" t="s">
        <v>514</v>
      </c>
      <c r="E11" s="140"/>
      <c r="F11" s="140" t="s">
        <v>515</v>
      </c>
      <c r="H11" s="140"/>
      <c r="I11" s="140" t="s">
        <v>516</v>
      </c>
      <c r="K11" s="140"/>
      <c r="L11" s="140" t="s">
        <v>517</v>
      </c>
      <c r="N11" s="140"/>
      <c r="O11" s="140" t="s">
        <v>518</v>
      </c>
      <c r="Q11" s="140"/>
      <c r="R11" s="140" t="s">
        <v>519</v>
      </c>
    </row>
    <row r="12" spans="2:18" x14ac:dyDescent="0.25">
      <c r="B12" t="s">
        <v>489</v>
      </c>
      <c r="E12" t="s">
        <v>489</v>
      </c>
      <c r="H12" t="s">
        <v>489</v>
      </c>
      <c r="K12" t="s">
        <v>489</v>
      </c>
      <c r="N12" t="s">
        <v>489</v>
      </c>
      <c r="Q12" t="s">
        <v>489</v>
      </c>
    </row>
    <row r="13" spans="2:18" x14ac:dyDescent="0.25">
      <c r="B13" s="140"/>
      <c r="C13" s="140" t="s">
        <v>520</v>
      </c>
      <c r="E13" s="140"/>
      <c r="F13" s="140" t="s">
        <v>521</v>
      </c>
      <c r="H13" s="140"/>
      <c r="I13" s="141" t="s">
        <v>522</v>
      </c>
      <c r="K13" s="140"/>
      <c r="L13" s="140" t="s">
        <v>523</v>
      </c>
      <c r="N13" s="140"/>
      <c r="O13" s="140" t="s">
        <v>524</v>
      </c>
      <c r="Q13" s="140"/>
      <c r="R13" s="140" t="s">
        <v>525</v>
      </c>
    </row>
    <row r="14" spans="2:18" x14ac:dyDescent="0.25">
      <c r="B14" s="140"/>
      <c r="C14" s="140" t="s">
        <v>526</v>
      </c>
      <c r="E14" s="140"/>
      <c r="F14" s="140" t="s">
        <v>527</v>
      </c>
      <c r="H14" s="140"/>
      <c r="I14" s="140" t="s">
        <v>528</v>
      </c>
      <c r="K14" s="140"/>
      <c r="L14" s="140" t="s">
        <v>529</v>
      </c>
      <c r="N14" s="140"/>
      <c r="O14" s="140" t="s">
        <v>530</v>
      </c>
      <c r="Q14" s="140"/>
      <c r="R14" s="140" t="s">
        <v>531</v>
      </c>
    </row>
    <row r="15" spans="2:18" x14ac:dyDescent="0.25">
      <c r="B15" s="140"/>
      <c r="C15" s="140" t="s">
        <v>532</v>
      </c>
      <c r="E15" s="140"/>
      <c r="F15" s="140" t="s">
        <v>533</v>
      </c>
      <c r="H15" s="140"/>
      <c r="I15" s="140" t="s">
        <v>534</v>
      </c>
      <c r="K15" s="140"/>
      <c r="L15" s="140" t="s">
        <v>535</v>
      </c>
      <c r="N15" s="140"/>
      <c r="O15" s="140" t="s">
        <v>536</v>
      </c>
      <c r="Q15" s="140"/>
      <c r="R15" s="140" t="s">
        <v>537</v>
      </c>
    </row>
    <row r="16" spans="2:18" x14ac:dyDescent="0.25">
      <c r="B16" s="140"/>
      <c r="C16" s="140" t="s">
        <v>538</v>
      </c>
      <c r="E16" s="140"/>
      <c r="F16" s="140" t="s">
        <v>539</v>
      </c>
      <c r="H16" s="140"/>
      <c r="I16" s="140" t="s">
        <v>540</v>
      </c>
      <c r="K16" s="140"/>
      <c r="L16" s="140" t="s">
        <v>541</v>
      </c>
      <c r="N16" s="140"/>
      <c r="O16" s="140" t="s">
        <v>542</v>
      </c>
      <c r="Q16" s="140"/>
      <c r="R16" s="140" t="s">
        <v>543</v>
      </c>
    </row>
    <row r="17" spans="2:18" x14ac:dyDescent="0.25">
      <c r="B17" s="140"/>
      <c r="C17" s="140" t="s">
        <v>544</v>
      </c>
      <c r="E17" s="140"/>
      <c r="F17" s="140" t="s">
        <v>545</v>
      </c>
      <c r="H17" s="140"/>
      <c r="I17" s="140" t="s">
        <v>546</v>
      </c>
      <c r="K17" s="140"/>
      <c r="L17" s="140" t="s">
        <v>547</v>
      </c>
      <c r="N17" s="140"/>
      <c r="O17" s="140" t="s">
        <v>548</v>
      </c>
      <c r="Q17" s="140"/>
      <c r="R17" s="140" t="s">
        <v>549</v>
      </c>
    </row>
    <row r="18" spans="2:18" x14ac:dyDescent="0.25">
      <c r="B18" t="s">
        <v>489</v>
      </c>
      <c r="E18" t="s">
        <v>489</v>
      </c>
      <c r="H18" t="s">
        <v>489</v>
      </c>
      <c r="K18" t="s">
        <v>489</v>
      </c>
      <c r="N18" t="s">
        <v>489</v>
      </c>
      <c r="Q18" t="s">
        <v>489</v>
      </c>
    </row>
    <row r="19" spans="2:18" x14ac:dyDescent="0.25">
      <c r="B19" s="140"/>
      <c r="C19" s="140" t="s">
        <v>550</v>
      </c>
      <c r="E19" s="140"/>
      <c r="F19" s="140" t="s">
        <v>551</v>
      </c>
      <c r="H19" s="140"/>
      <c r="I19" s="140" t="s">
        <v>552</v>
      </c>
      <c r="K19" s="140"/>
      <c r="L19" s="140" t="s">
        <v>553</v>
      </c>
      <c r="N19" s="140"/>
      <c r="O19" s="140" t="s">
        <v>554</v>
      </c>
      <c r="Q19" s="140"/>
      <c r="R19" s="140" t="s">
        <v>555</v>
      </c>
    </row>
    <row r="20" spans="2:18" x14ac:dyDescent="0.25">
      <c r="B20" s="140"/>
      <c r="C20" s="140" t="s">
        <v>556</v>
      </c>
      <c r="E20" s="140"/>
      <c r="F20" s="140" t="s">
        <v>557</v>
      </c>
      <c r="H20" s="140"/>
      <c r="I20" s="140" t="s">
        <v>558</v>
      </c>
      <c r="K20" s="140"/>
      <c r="L20" s="140" t="s">
        <v>559</v>
      </c>
      <c r="N20" s="140"/>
      <c r="O20" s="140" t="s">
        <v>560</v>
      </c>
      <c r="Q20" s="140"/>
      <c r="R20" s="140" t="s">
        <v>561</v>
      </c>
    </row>
    <row r="21" spans="2:18" x14ac:dyDescent="0.25">
      <c r="B21" s="140"/>
      <c r="C21" s="140" t="s">
        <v>562</v>
      </c>
      <c r="E21" s="140"/>
      <c r="F21" s="140" t="s">
        <v>563</v>
      </c>
      <c r="H21" s="140"/>
      <c r="I21" s="140" t="s">
        <v>564</v>
      </c>
      <c r="K21" s="140"/>
      <c r="L21" s="140" t="s">
        <v>565</v>
      </c>
      <c r="N21" s="140"/>
      <c r="O21" s="140" t="s">
        <v>566</v>
      </c>
      <c r="Q21" s="140"/>
      <c r="R21" s="140" t="s">
        <v>567</v>
      </c>
    </row>
    <row r="22" spans="2:18" x14ac:dyDescent="0.25">
      <c r="B22" s="140"/>
      <c r="C22" s="140" t="s">
        <v>568</v>
      </c>
      <c r="E22" s="140"/>
      <c r="F22" s="140" t="s">
        <v>569</v>
      </c>
      <c r="H22" s="140"/>
      <c r="I22" s="140" t="s">
        <v>570</v>
      </c>
      <c r="K22" s="140"/>
      <c r="L22" s="140" t="s">
        <v>571</v>
      </c>
      <c r="N22" s="140"/>
      <c r="O22" s="140" t="s">
        <v>572</v>
      </c>
      <c r="Q22" s="140"/>
      <c r="R22" s="140" t="s">
        <v>573</v>
      </c>
    </row>
    <row r="23" spans="2:18" x14ac:dyDescent="0.25">
      <c r="B23" s="140"/>
      <c r="C23" s="140" t="s">
        <v>574</v>
      </c>
      <c r="E23" s="140"/>
      <c r="F23" s="140" t="s">
        <v>575</v>
      </c>
      <c r="H23" s="140"/>
      <c r="I23" s="140" t="s">
        <v>576</v>
      </c>
      <c r="K23" s="140"/>
      <c r="L23" s="140" t="s">
        <v>577</v>
      </c>
      <c r="N23" s="140"/>
      <c r="O23" s="140" t="s">
        <v>578</v>
      </c>
      <c r="Q23" s="140"/>
      <c r="R23" s="140" t="s">
        <v>579</v>
      </c>
    </row>
    <row r="24" spans="2:18" x14ac:dyDescent="0.25">
      <c r="B24" t="s">
        <v>489</v>
      </c>
      <c r="E24" t="s">
        <v>489</v>
      </c>
      <c r="H24" t="s">
        <v>489</v>
      </c>
      <c r="K24" t="s">
        <v>489</v>
      </c>
      <c r="N24" t="s">
        <v>489</v>
      </c>
      <c r="Q24" t="s">
        <v>489</v>
      </c>
    </row>
    <row r="25" spans="2:18" x14ac:dyDescent="0.25">
      <c r="B25" s="140"/>
      <c r="C25" s="140" t="s">
        <v>580</v>
      </c>
      <c r="E25" s="140"/>
      <c r="F25" s="140" t="s">
        <v>581</v>
      </c>
      <c r="H25" s="140"/>
      <c r="I25" s="140" t="s">
        <v>582</v>
      </c>
      <c r="K25" s="140"/>
      <c r="L25" s="140" t="s">
        <v>583</v>
      </c>
      <c r="N25" s="140"/>
      <c r="O25" s="140" t="s">
        <v>584</v>
      </c>
      <c r="Q25" s="140"/>
      <c r="R25" s="140" t="s">
        <v>585</v>
      </c>
    </row>
    <row r="26" spans="2:18" x14ac:dyDescent="0.25">
      <c r="B26" s="140"/>
      <c r="C26" s="140" t="s">
        <v>586</v>
      </c>
      <c r="E26" s="140"/>
      <c r="F26" s="140" t="s">
        <v>587</v>
      </c>
      <c r="H26" s="140"/>
      <c r="I26" s="140" t="s">
        <v>588</v>
      </c>
      <c r="K26" s="140"/>
      <c r="L26" s="140" t="s">
        <v>589</v>
      </c>
      <c r="N26" s="140"/>
      <c r="O26" s="140" t="s">
        <v>590</v>
      </c>
      <c r="Q26" s="140"/>
      <c r="R26" s="140" t="s">
        <v>591</v>
      </c>
    </row>
    <row r="27" spans="2:18" x14ac:dyDescent="0.25">
      <c r="B27" s="140"/>
      <c r="C27" s="140" t="s">
        <v>592</v>
      </c>
      <c r="E27" s="140"/>
      <c r="F27" s="140" t="s">
        <v>593</v>
      </c>
      <c r="H27" s="140"/>
      <c r="I27" s="140" t="s">
        <v>594</v>
      </c>
      <c r="K27" s="140"/>
      <c r="L27" s="140" t="s">
        <v>595</v>
      </c>
      <c r="N27" s="140"/>
      <c r="O27" s="140" t="s">
        <v>596</v>
      </c>
      <c r="Q27" s="140"/>
      <c r="R27" s="140" t="s">
        <v>597</v>
      </c>
    </row>
    <row r="28" spans="2:18" x14ac:dyDescent="0.25">
      <c r="B28" s="140"/>
      <c r="C28" s="140" t="s">
        <v>598</v>
      </c>
      <c r="E28" s="140"/>
      <c r="F28" s="140" t="s">
        <v>599</v>
      </c>
      <c r="H28" s="140"/>
      <c r="I28" s="140" t="s">
        <v>600</v>
      </c>
      <c r="K28" s="140"/>
      <c r="L28" s="140" t="s">
        <v>601</v>
      </c>
      <c r="N28" s="140"/>
      <c r="O28" s="140" t="s">
        <v>602</v>
      </c>
      <c r="Q28" s="140"/>
      <c r="R28" s="140" t="s">
        <v>603</v>
      </c>
    </row>
    <row r="29" spans="2:18" x14ac:dyDescent="0.25">
      <c r="B29" s="140"/>
      <c r="C29" s="140" t="s">
        <v>604</v>
      </c>
      <c r="E29" s="140"/>
      <c r="F29" s="140" t="s">
        <v>605</v>
      </c>
      <c r="H29" s="140"/>
      <c r="I29" s="140" t="s">
        <v>606</v>
      </c>
      <c r="K29" s="140"/>
      <c r="L29" s="140" t="s">
        <v>607</v>
      </c>
      <c r="N29" s="140"/>
      <c r="O29" s="140" t="s">
        <v>608</v>
      </c>
      <c r="Q29" s="140"/>
      <c r="R29" s="140" t="s">
        <v>609</v>
      </c>
    </row>
    <row r="32" spans="2:18" x14ac:dyDescent="0.25">
      <c r="B32" t="s">
        <v>817</v>
      </c>
    </row>
    <row r="33" spans="2:17" x14ac:dyDescent="0.25">
      <c r="B33" t="s">
        <v>915</v>
      </c>
      <c r="F33" s="65" t="s">
        <v>914</v>
      </c>
    </row>
    <row r="34" spans="2:17" x14ac:dyDescent="0.25">
      <c r="B34" s="325" t="s">
        <v>788</v>
      </c>
      <c r="C34" s="65"/>
    </row>
    <row r="35" spans="2:17" x14ac:dyDescent="0.25">
      <c r="C35" s="65" t="s">
        <v>787</v>
      </c>
    </row>
    <row r="40" spans="2:17" ht="26.25" x14ac:dyDescent="0.4">
      <c r="B40" s="835" t="s">
        <v>610</v>
      </c>
      <c r="C40" s="835"/>
      <c r="D40" s="835"/>
      <c r="E40" s="835"/>
      <c r="F40" s="835"/>
      <c r="G40" s="835"/>
      <c r="H40" s="835"/>
      <c r="I40" s="835"/>
      <c r="J40" s="835"/>
      <c r="K40" s="835"/>
      <c r="L40" s="835"/>
      <c r="M40" s="835"/>
      <c r="N40" s="835"/>
      <c r="O40" s="835"/>
      <c r="P40" s="835"/>
      <c r="Q40" s="835"/>
    </row>
    <row r="41" spans="2:17" ht="8.25" customHeight="1" x14ac:dyDescent="0.25">
      <c r="B41" s="936"/>
      <c r="C41" s="936"/>
      <c r="D41" s="936"/>
      <c r="E41" s="936"/>
      <c r="F41" s="936"/>
      <c r="G41" s="936"/>
      <c r="H41" s="936"/>
      <c r="I41" s="936"/>
      <c r="J41" s="936"/>
      <c r="K41" s="936"/>
      <c r="L41" s="936"/>
      <c r="M41" s="936"/>
      <c r="N41" s="936"/>
      <c r="O41" s="936"/>
      <c r="P41" s="936"/>
      <c r="Q41" s="936"/>
    </row>
    <row r="42" spans="2:17" ht="6.75" customHeight="1" x14ac:dyDescent="0.25">
      <c r="B42" s="936"/>
      <c r="C42" s="936"/>
      <c r="D42" s="936"/>
      <c r="E42" s="936"/>
      <c r="F42" s="936"/>
      <c r="G42" s="936"/>
      <c r="H42" s="936"/>
      <c r="I42" s="936"/>
      <c r="J42" s="936"/>
      <c r="K42" s="936"/>
      <c r="L42" s="936"/>
      <c r="M42" s="936"/>
      <c r="N42" s="936"/>
      <c r="O42" s="936"/>
      <c r="P42" s="936"/>
      <c r="Q42" s="936"/>
    </row>
    <row r="43" spans="2:17" ht="18.75" x14ac:dyDescent="0.3">
      <c r="B43" s="936"/>
      <c r="C43" s="947" t="str">
        <f>IF(G87&gt;0,G87,"")</f>
        <v/>
      </c>
      <c r="D43" s="947"/>
      <c r="E43" s="936"/>
      <c r="F43" s="947" t="str">
        <f>IF(G88&gt;0,G88,"")</f>
        <v/>
      </c>
      <c r="G43" s="947"/>
      <c r="H43" s="947"/>
      <c r="I43" s="936"/>
      <c r="J43" s="947" t="str">
        <f>IF(G89&gt;0,G89,"")</f>
        <v/>
      </c>
      <c r="K43" s="947"/>
      <c r="L43" s="947"/>
      <c r="M43" s="936"/>
      <c r="N43" s="947" t="str">
        <f>IF(G90&gt;0,G90,"")</f>
        <v/>
      </c>
      <c r="O43" s="947"/>
      <c r="P43" s="947"/>
      <c r="Q43" s="936"/>
    </row>
    <row r="44" spans="2:17" ht="18.75" x14ac:dyDescent="0.3">
      <c r="B44" s="936"/>
      <c r="C44" s="946" t="s">
        <v>637</v>
      </c>
      <c r="D44" s="944"/>
      <c r="E44" s="940"/>
      <c r="F44" s="946" t="s">
        <v>613</v>
      </c>
      <c r="G44" s="945"/>
      <c r="H44" s="944"/>
      <c r="I44" s="936"/>
      <c r="J44" s="946" t="s">
        <v>612</v>
      </c>
      <c r="K44" s="945"/>
      <c r="L44" s="944"/>
      <c r="M44" s="936"/>
      <c r="N44" s="943" t="s">
        <v>611</v>
      </c>
      <c r="O44" s="942"/>
      <c r="P44" s="941"/>
      <c r="Q44" s="936"/>
    </row>
    <row r="45" spans="2:17" ht="104.25" customHeight="1" x14ac:dyDescent="0.25">
      <c r="B45" s="936"/>
      <c r="C45" s="939" t="str">
        <f>IF(G87&gt;=21,C93,IF(G87&gt;=16,C94,IF(G87&gt;=11,C95,IF(G87&gt;=5,C96,"Ingen Producent del"))))</f>
        <v>Ingen Producent del</v>
      </c>
      <c r="D45" s="937"/>
      <c r="E45" s="940"/>
      <c r="F45" s="939" t="str">
        <f>IF(G88&gt;=21,G93,IF(G88&gt;=16,G94,IF(G88&gt;=11,G95,IF(G88&gt;=5,G96,"Ingen Integrator del"))))</f>
        <v>Ingen Integrator del</v>
      </c>
      <c r="G45" s="938"/>
      <c r="H45" s="937"/>
      <c r="I45" s="936"/>
      <c r="J45" s="939" t="str">
        <f>IF(G89&gt;=21,K93,IF(G89&gt;=16,K94,IF(G89&gt;=11,K95,IF(G89&gt;=5,K94,"ingen Entreprenør del"))))</f>
        <v>ingen Entreprenør del</v>
      </c>
      <c r="K45" s="938"/>
      <c r="L45" s="937"/>
      <c r="M45" s="936"/>
      <c r="N45" s="939" t="str">
        <f>IF(G90&gt;=21,O93,IF(G90&gt;=16,O94,IF(G90&gt;=11,O95,IF(G90&gt;=5,O94,"Ingen Administrator  del"))))</f>
        <v>Ingen Administrator  del</v>
      </c>
      <c r="O45" s="938"/>
      <c r="P45" s="937"/>
      <c r="Q45" s="936"/>
    </row>
    <row r="46" spans="2:17" x14ac:dyDescent="0.25">
      <c r="B46" s="936"/>
      <c r="C46" s="936"/>
      <c r="D46" s="936"/>
      <c r="E46" s="936"/>
      <c r="F46" s="936"/>
      <c r="G46" s="936"/>
      <c r="H46" s="936"/>
      <c r="I46" s="936"/>
      <c r="J46" s="936"/>
      <c r="K46" s="936"/>
      <c r="L46" s="936"/>
      <c r="M46" s="936"/>
      <c r="N46" s="936"/>
      <c r="O46" s="936"/>
      <c r="P46" s="936"/>
      <c r="Q46" s="936"/>
    </row>
    <row r="47" spans="2:17" x14ac:dyDescent="0.25">
      <c r="B47" s="936"/>
      <c r="C47" s="936"/>
      <c r="D47" s="936"/>
      <c r="E47" s="936"/>
      <c r="F47" s="936"/>
      <c r="G47" s="936"/>
      <c r="H47" s="936"/>
      <c r="I47" s="936"/>
      <c r="J47" s="936"/>
      <c r="K47" s="936"/>
      <c r="L47" s="936"/>
      <c r="M47" s="936"/>
      <c r="N47" s="936"/>
      <c r="O47" s="936"/>
      <c r="P47" s="936"/>
      <c r="Q47" s="936"/>
    </row>
    <row r="69" spans="2:19" x14ac:dyDescent="0.25">
      <c r="B69" s="140" t="s">
        <v>614</v>
      </c>
      <c r="C69" s="140" t="s">
        <v>615</v>
      </c>
      <c r="D69" s="51" t="s">
        <v>614</v>
      </c>
      <c r="E69" s="51" t="s">
        <v>616</v>
      </c>
      <c r="F69" s="140" t="s">
        <v>614</v>
      </c>
      <c r="G69" s="140" t="s">
        <v>617</v>
      </c>
      <c r="H69" s="51" t="s">
        <v>614</v>
      </c>
      <c r="I69" s="51" t="s">
        <v>618</v>
      </c>
      <c r="J69" s="140" t="s">
        <v>614</v>
      </c>
      <c r="K69" s="140" t="s">
        <v>619</v>
      </c>
      <c r="L69" s="51" t="s">
        <v>614</v>
      </c>
      <c r="M69" s="51" t="s">
        <v>620</v>
      </c>
      <c r="N69" s="140" t="s">
        <v>614</v>
      </c>
      <c r="O69" s="140" t="s">
        <v>621</v>
      </c>
      <c r="P69" s="51" t="s">
        <v>614</v>
      </c>
      <c r="Q69" s="51" t="s">
        <v>622</v>
      </c>
      <c r="R69" s="140" t="s">
        <v>614</v>
      </c>
      <c r="S69" s="140" t="s">
        <v>623</v>
      </c>
    </row>
    <row r="70" spans="2:19" x14ac:dyDescent="0.25">
      <c r="B70" s="140">
        <f>B11</f>
        <v>0</v>
      </c>
      <c r="C70" s="140" t="str">
        <f>C11</f>
        <v>5. Intellektuel</v>
      </c>
      <c r="D70" s="51">
        <f>E13</f>
        <v>0</v>
      </c>
      <c r="E70" s="51" t="str">
        <f>F13</f>
        <v>26. Aggressiv</v>
      </c>
      <c r="F70" s="140">
        <f>B8</f>
        <v>0</v>
      </c>
      <c r="G70" s="140" t="str">
        <f>C8</f>
        <v>2. Visionær</v>
      </c>
      <c r="H70" s="51">
        <f>B10</f>
        <v>0</v>
      </c>
      <c r="I70" s="51" t="str">
        <f>C10</f>
        <v>4. Traditionstro</v>
      </c>
      <c r="J70" s="140">
        <f>B7</f>
        <v>0</v>
      </c>
      <c r="K70" s="140" t="str">
        <f>C7</f>
        <v>1. Positiv</v>
      </c>
      <c r="L70" s="51">
        <f>B23</f>
        <v>0</v>
      </c>
      <c r="M70" s="51" t="str">
        <f>C23</f>
        <v>15. Upålidelig</v>
      </c>
      <c r="N70" s="140">
        <f>B15</f>
        <v>0</v>
      </c>
      <c r="O70" s="140" t="str">
        <f>C15</f>
        <v>8. Detaljerig</v>
      </c>
      <c r="P70" s="51">
        <f>B14</f>
        <v>0</v>
      </c>
      <c r="Q70" s="51" t="str">
        <f>C14</f>
        <v>7. Villig</v>
      </c>
      <c r="R70" s="140">
        <f>B9</f>
        <v>0</v>
      </c>
      <c r="S70" s="140" t="str">
        <f>C9</f>
        <v>3. Vellidt</v>
      </c>
    </row>
    <row r="71" spans="2:19" x14ac:dyDescent="0.25">
      <c r="B71" s="140">
        <f>B17</f>
        <v>0</v>
      </c>
      <c r="C71" s="140" t="str">
        <f>C17</f>
        <v>10. Karakterstærk</v>
      </c>
      <c r="D71" s="51">
        <f>E19</f>
        <v>0</v>
      </c>
      <c r="E71" s="51" t="str">
        <f>F19</f>
        <v>31. Argumentativ</v>
      </c>
      <c r="F71" s="140">
        <f>B13</f>
        <v>0</v>
      </c>
      <c r="G71" s="140" t="str">
        <f>C13</f>
        <v>6. Eventyrlysten</v>
      </c>
      <c r="H71" s="51">
        <f>E15</f>
        <v>0</v>
      </c>
      <c r="I71" s="51" t="str">
        <f>F15</f>
        <v>28. Resultattrang</v>
      </c>
      <c r="J71" s="140">
        <f>B29</f>
        <v>0</v>
      </c>
      <c r="K71" s="140" t="str">
        <f>C29</f>
        <v>20. Afbalanceret</v>
      </c>
      <c r="L71" s="51">
        <f>E16</f>
        <v>0</v>
      </c>
      <c r="M71" s="51" t="str">
        <f>F16</f>
        <v>29. Musikalsk</v>
      </c>
      <c r="N71" s="140">
        <f>B22</f>
        <v>0</v>
      </c>
      <c r="O71" s="140" t="str">
        <f>C22</f>
        <v>14. Stræber</v>
      </c>
      <c r="P71" s="51">
        <f>B16</f>
        <v>0</v>
      </c>
      <c r="Q71" s="51" t="str">
        <f>C16</f>
        <v>9 . Kammeratlig</v>
      </c>
      <c r="R71" s="140">
        <f>B19</f>
        <v>0</v>
      </c>
      <c r="S71" s="140" t="str">
        <f>C19</f>
        <v>11. Påvirkelig</v>
      </c>
    </row>
    <row r="72" spans="2:19" x14ac:dyDescent="0.25">
      <c r="B72" s="140">
        <f>B21</f>
        <v>0</v>
      </c>
      <c r="C72" s="140" t="str">
        <f>C21</f>
        <v>13. Elsker smiger</v>
      </c>
      <c r="D72" s="51">
        <f>E26</f>
        <v>0</v>
      </c>
      <c r="E72" s="51" t="str">
        <f>F26</f>
        <v>37. Uafhængig</v>
      </c>
      <c r="F72" s="140">
        <f>B20</f>
        <v>0</v>
      </c>
      <c r="G72" s="140" t="str">
        <f>C20</f>
        <v>12. Gestikulerende</v>
      </c>
      <c r="H72" s="51">
        <f>E21</f>
        <v>0</v>
      </c>
      <c r="I72" s="51" t="str">
        <f>F21</f>
        <v>33. Konventionel</v>
      </c>
      <c r="J72" s="140">
        <f>E11</f>
        <v>0</v>
      </c>
      <c r="K72" s="140" t="str">
        <f>F11</f>
        <v>25. Tilfreds</v>
      </c>
      <c r="L72" s="51">
        <f>E20</f>
        <v>0</v>
      </c>
      <c r="M72" s="51" t="str">
        <f>F20</f>
        <v>32. Upræcis</v>
      </c>
      <c r="N72" s="140">
        <f>B26</f>
        <v>0</v>
      </c>
      <c r="O72" s="140" t="str">
        <f>C26</f>
        <v>17. Straffer gerne</v>
      </c>
      <c r="P72" s="51">
        <f>E8</f>
        <v>0</v>
      </c>
      <c r="Q72" s="51" t="str">
        <f>F8</f>
        <v>22. Responsiv</v>
      </c>
      <c r="R72" s="140">
        <f>B27</f>
        <v>0</v>
      </c>
      <c r="S72" s="140" t="str">
        <f>C27</f>
        <v>18. Munter</v>
      </c>
    </row>
    <row r="73" spans="2:19" x14ac:dyDescent="0.25">
      <c r="B73" s="140">
        <f>B25</f>
        <v>0</v>
      </c>
      <c r="C73" s="140" t="str">
        <f>C25</f>
        <v>16. Velovervejet</v>
      </c>
      <c r="D73" s="51">
        <f>H15</f>
        <v>0</v>
      </c>
      <c r="E73" s="51" t="str">
        <f>I15</f>
        <v>48. Uovervindelig</v>
      </c>
      <c r="F73" s="140">
        <f>B28</f>
        <v>0</v>
      </c>
      <c r="G73" s="140" t="str">
        <f>C28</f>
        <v>19. Original</v>
      </c>
      <c r="H73" s="51">
        <f>H11</f>
        <v>0</v>
      </c>
      <c r="I73" s="51" t="str">
        <f>I11</f>
        <v>45. Analytisk</v>
      </c>
      <c r="J73" s="140">
        <f>E17</f>
        <v>0</v>
      </c>
      <c r="K73" s="140" t="str">
        <f>F17</f>
        <v>30. Veltalende</v>
      </c>
      <c r="L73" s="51">
        <f>E25</f>
        <v>0</v>
      </c>
      <c r="M73" s="51" t="str">
        <f>F25</f>
        <v>36. Sensitiv</v>
      </c>
      <c r="N73" s="140">
        <f>E9</f>
        <v>0</v>
      </c>
      <c r="O73" s="140" t="str">
        <f>F9</f>
        <v>23. Moderat</v>
      </c>
      <c r="P73" s="51">
        <f>E14</f>
        <v>0</v>
      </c>
      <c r="Q73" s="51" t="str">
        <f>F14</f>
        <v>27. Optimistisk</v>
      </c>
      <c r="R73" s="140">
        <f>E22</f>
        <v>0</v>
      </c>
      <c r="S73" s="140" t="str">
        <f>F22</f>
        <v>34. Beundret</v>
      </c>
    </row>
    <row r="74" spans="2:19" x14ac:dyDescent="0.25">
      <c r="B74" s="140">
        <f>E10</f>
        <v>0</v>
      </c>
      <c r="C74" s="140" t="str">
        <f>F10</f>
        <v>24. Tidlig voksen</v>
      </c>
      <c r="D74" s="51">
        <f>H29</f>
        <v>0</v>
      </c>
      <c r="E74" s="51" t="str">
        <f>I29</f>
        <v>60. Presser på</v>
      </c>
      <c r="F74" s="140">
        <f>E7</f>
        <v>0</v>
      </c>
      <c r="G74" s="140" t="str">
        <f>F7</f>
        <v>21. Fremtidsbevidst</v>
      </c>
      <c r="H74" s="51">
        <f>K23</f>
        <v>0</v>
      </c>
      <c r="I74" s="51" t="str">
        <f>L23</f>
        <v>75. Autoritær</v>
      </c>
      <c r="J74" s="140">
        <f>E29</f>
        <v>0</v>
      </c>
      <c r="K74" s="140" t="str">
        <f>F29</f>
        <v>40. Jovial</v>
      </c>
      <c r="L74" s="51">
        <f>H19</f>
        <v>0</v>
      </c>
      <c r="M74" s="51" t="str">
        <f>I19</f>
        <v>51. Glemsom</v>
      </c>
      <c r="N74" s="140">
        <f>E27</f>
        <v>0</v>
      </c>
      <c r="O74" s="140" t="str">
        <f>F27</f>
        <v>38. Regelbunden</v>
      </c>
      <c r="P74" s="51">
        <f>E28</f>
        <v>0</v>
      </c>
      <c r="Q74" s="51" t="str">
        <f>F28</f>
        <v>39. Spørgende</v>
      </c>
      <c r="R74" s="140">
        <f>E23</f>
        <v>0</v>
      </c>
      <c r="S74" s="140" t="str">
        <f>F23</f>
        <v>35. Ineffektiv</v>
      </c>
    </row>
    <row r="75" spans="2:19" x14ac:dyDescent="0.25">
      <c r="B75" s="140">
        <f>H7</f>
        <v>0</v>
      </c>
      <c r="C75" s="140" t="str">
        <f>I7</f>
        <v>41. Centraliserer</v>
      </c>
      <c r="D75" s="51">
        <f>K16</f>
        <v>0</v>
      </c>
      <c r="E75" s="51" t="str">
        <f>L16</f>
        <v>69. Utålmodig</v>
      </c>
      <c r="F75" s="140">
        <f>H10</f>
        <v>0</v>
      </c>
      <c r="G75" s="140" t="str">
        <f>I10</f>
        <v>44. Rastløs</v>
      </c>
      <c r="H75" s="51">
        <f>K28</f>
        <v>0</v>
      </c>
      <c r="I75" s="51" t="str">
        <f>L28</f>
        <v>79. Loyal</v>
      </c>
      <c r="J75" s="140">
        <f>K11</f>
        <v>0</v>
      </c>
      <c r="K75" s="140" t="str">
        <f>L11</f>
        <v>65. Harmonisk</v>
      </c>
      <c r="L75" s="51">
        <f>K15</f>
        <v>0</v>
      </c>
      <c r="M75" s="51" t="str">
        <f>L15</f>
        <v>68. Rodet</v>
      </c>
      <c r="N75" s="140">
        <f>H8</f>
        <v>0</v>
      </c>
      <c r="O75" s="140" t="str">
        <f>I8</f>
        <v>42. Går i spidsen</v>
      </c>
      <c r="P75" s="51">
        <f>H13</f>
        <v>0</v>
      </c>
      <c r="Q75" s="51" t="str">
        <f>I13</f>
        <v>46. Inspirerende</v>
      </c>
      <c r="R75" s="140">
        <f>H9</f>
        <v>0</v>
      </c>
      <c r="S75" s="140" t="str">
        <f>I9</f>
        <v>43. Let sind</v>
      </c>
    </row>
    <row r="76" spans="2:19" x14ac:dyDescent="0.25">
      <c r="B76" s="140">
        <f>H20</f>
        <v>0</v>
      </c>
      <c r="C76" s="140" t="str">
        <f>I20</f>
        <v>52. Ubøjelig</v>
      </c>
      <c r="D76" s="51">
        <f>N16</f>
        <v>0</v>
      </c>
      <c r="E76" s="51" t="str">
        <f>O16</f>
        <v>89. Drivende</v>
      </c>
      <c r="F76" s="140">
        <f>H23</f>
        <v>0</v>
      </c>
      <c r="G76" s="140" t="str">
        <f>I23</f>
        <v>55. Ryggesløs</v>
      </c>
      <c r="H76" s="51">
        <f>N7</f>
        <v>0</v>
      </c>
      <c r="I76" s="51" t="str">
        <f>O7</f>
        <v>81. Administrator</v>
      </c>
      <c r="J76" s="140">
        <f>K25</f>
        <v>0</v>
      </c>
      <c r="K76" s="140" t="str">
        <f>L25</f>
        <v>76. Fredelig</v>
      </c>
      <c r="L76" s="51">
        <f>K26</f>
        <v>0</v>
      </c>
      <c r="M76" s="51" t="str">
        <f>L26</f>
        <v>77. Uformel</v>
      </c>
      <c r="N76" s="140">
        <f>H16</f>
        <v>0</v>
      </c>
      <c r="O76" s="140" t="str">
        <f>I16</f>
        <v>49. Organisator</v>
      </c>
      <c r="P76" s="51">
        <f>K14</f>
        <v>0</v>
      </c>
      <c r="Q76" s="51" t="str">
        <f>L14</f>
        <v>67. Prøvende</v>
      </c>
      <c r="R76" s="140">
        <f>H14</f>
        <v>0</v>
      </c>
      <c r="S76" s="140" t="str">
        <f>I14</f>
        <v>47. Attraktiv</v>
      </c>
    </row>
    <row r="77" spans="2:19" x14ac:dyDescent="0.25">
      <c r="B77" s="140">
        <f>H22</f>
        <v>0</v>
      </c>
      <c r="C77" s="140" t="str">
        <f>I22</f>
        <v>54. Selvcentreret</v>
      </c>
      <c r="D77" s="51">
        <f>N21</f>
        <v>0</v>
      </c>
      <c r="E77" s="51" t="str">
        <f>O21</f>
        <v>93. Entusiastisk</v>
      </c>
      <c r="F77" s="140">
        <f>H28</f>
        <v>0</v>
      </c>
      <c r="G77" s="140" t="str">
        <f>I28</f>
        <v>59. Idealistisk</v>
      </c>
      <c r="H77" s="51">
        <f>N10</f>
        <v>0</v>
      </c>
      <c r="I77" s="51" t="str">
        <f>O10</f>
        <v>84. Dogmatisk</v>
      </c>
      <c r="J77" s="140">
        <f>N20</f>
        <v>0</v>
      </c>
      <c r="K77" s="140" t="str">
        <f>O20</f>
        <v>92. Rolig</v>
      </c>
      <c r="L77" s="51">
        <f>N8</f>
        <v>0</v>
      </c>
      <c r="M77" s="51" t="str">
        <f>O8</f>
        <v>82. Giver efter</v>
      </c>
      <c r="N77" s="140">
        <f>H21</f>
        <v>0</v>
      </c>
      <c r="O77" s="140" t="str">
        <f>I21</f>
        <v>53. Lystrer ordrer</v>
      </c>
      <c r="P77" s="51">
        <f>K20</f>
        <v>0</v>
      </c>
      <c r="Q77" s="51" t="str">
        <f>L20</f>
        <v>72. Forsigtig</v>
      </c>
      <c r="R77" s="140">
        <f>H17</f>
        <v>0</v>
      </c>
      <c r="S77" s="140" t="str">
        <f>I17</f>
        <v>50. Menneskelig</v>
      </c>
    </row>
    <row r="78" spans="2:19" x14ac:dyDescent="0.25">
      <c r="B78" s="140">
        <f>H25</f>
        <v>0</v>
      </c>
      <c r="C78" s="140" t="str">
        <f>I25</f>
        <v>56. Diplomatisk</v>
      </c>
      <c r="D78" s="51">
        <f>N27</f>
        <v>0</v>
      </c>
      <c r="E78" s="51" t="str">
        <f>O27</f>
        <v>98. Kraftfuld</v>
      </c>
      <c r="F78" s="140">
        <f>K10</f>
        <v>0</v>
      </c>
      <c r="G78" s="140" t="str">
        <f>L10</f>
        <v>64. Tager chancer</v>
      </c>
      <c r="H78" s="51">
        <f>N11</f>
        <v>0</v>
      </c>
      <c r="I78" s="51" t="str">
        <f>O11</f>
        <v>85. Formel</v>
      </c>
      <c r="J78" s="140">
        <f>N29</f>
        <v>0</v>
      </c>
      <c r="K78" s="140" t="str">
        <f>O29</f>
        <v>100. Lyttende</v>
      </c>
      <c r="L78" s="51">
        <f>N14</f>
        <v>0</v>
      </c>
      <c r="M78" s="51" t="str">
        <f>O14</f>
        <v>87. Utroværdig</v>
      </c>
      <c r="N78" s="140">
        <f>H26</f>
        <v>0</v>
      </c>
      <c r="O78" s="140" t="str">
        <f>I26</f>
        <v>57. Kontrollerende</v>
      </c>
      <c r="P78" s="51">
        <f>K27</f>
        <v>0</v>
      </c>
      <c r="Q78" s="51" t="str">
        <f>L27</f>
        <v>78. Tilpasser sig</v>
      </c>
      <c r="R78" s="140">
        <f>H27</f>
        <v>0</v>
      </c>
      <c r="S78" s="140" t="str">
        <f>I27</f>
        <v>58. Charmerende</v>
      </c>
    </row>
    <row r="79" spans="2:19" x14ac:dyDescent="0.25">
      <c r="B79" s="140">
        <f>K7</f>
        <v>0</v>
      </c>
      <c r="C79" s="140" t="str">
        <f>L7</f>
        <v>61. Kvalitetsbevidst</v>
      </c>
      <c r="D79" s="51">
        <f>Q11</f>
        <v>0</v>
      </c>
      <c r="E79" s="51" t="str">
        <f>R11</f>
        <v>105. Energisk</v>
      </c>
      <c r="F79" s="140">
        <f>K17</f>
        <v>0</v>
      </c>
      <c r="G79" s="140" t="str">
        <f>L17</f>
        <v>70. Idérig</v>
      </c>
      <c r="H79" s="51">
        <f>Q7</f>
        <v>0</v>
      </c>
      <c r="I79" s="51" t="str">
        <f>R7</f>
        <v>101. Målbevidst</v>
      </c>
      <c r="J79" s="140">
        <f>Q27</f>
        <v>0</v>
      </c>
      <c r="K79" s="140" t="str">
        <f>R27</f>
        <v>118. Aktiv</v>
      </c>
      <c r="L79" s="51">
        <f>N17</f>
        <v>0</v>
      </c>
      <c r="M79" s="51" t="str">
        <f>O17</f>
        <v>90. Nonchalant</v>
      </c>
      <c r="N79" s="140">
        <f>K8</f>
        <v>0</v>
      </c>
      <c r="O79" s="140" t="str">
        <f>L8</f>
        <v>62. Kontrolleret</v>
      </c>
      <c r="P79" s="51">
        <f>N25</f>
        <v>0</v>
      </c>
      <c r="Q79" s="51" t="str">
        <f>O25</f>
        <v>96. Samarbejdsvillig</v>
      </c>
      <c r="R79" s="140">
        <f>K9</f>
        <v>0</v>
      </c>
      <c r="S79" s="140" t="str">
        <f>L9</f>
        <v>63. Fysisk aktiv</v>
      </c>
    </row>
    <row r="80" spans="2:19" x14ac:dyDescent="0.25">
      <c r="B80" s="140">
        <f>K13</f>
        <v>0</v>
      </c>
      <c r="C80" s="140" t="str">
        <f>L13</f>
        <v>66. Beslutsom</v>
      </c>
      <c r="D80" s="51">
        <f>Q17</f>
        <v>0</v>
      </c>
      <c r="E80" s="51" t="str">
        <f>R17</f>
        <v>110. Modig</v>
      </c>
      <c r="F80" s="140">
        <f>K22</f>
        <v>0</v>
      </c>
      <c r="G80" s="140" t="str">
        <f>L22</f>
        <v>74. Fanatisk</v>
      </c>
      <c r="H80" s="51">
        <f>Q13</f>
        <v>0</v>
      </c>
      <c r="I80" s="51" t="str">
        <f>R13</f>
        <v>106. Nøjagtig</v>
      </c>
      <c r="J80" s="140"/>
      <c r="K80" s="140"/>
      <c r="L80" s="51">
        <f>N19</f>
        <v>0</v>
      </c>
      <c r="M80" s="51" t="str">
        <f>O19</f>
        <v>91. Legesyg</v>
      </c>
      <c r="N80" s="140">
        <f>N22</f>
        <v>0</v>
      </c>
      <c r="O80" s="140" t="str">
        <f>O22</f>
        <v>94. Tillidsfuld</v>
      </c>
      <c r="P80" s="51">
        <f>Q8</f>
        <v>0</v>
      </c>
      <c r="Q80" s="51" t="str">
        <f>R8</f>
        <v>102. Tålmodig</v>
      </c>
      <c r="R80" s="140">
        <f>K21</f>
        <v>0</v>
      </c>
      <c r="S80" s="140" t="str">
        <f>L21</f>
        <v>73. Melankolsk</v>
      </c>
    </row>
    <row r="81" spans="2:19" x14ac:dyDescent="0.25">
      <c r="B81" s="140">
        <f>K19</f>
        <v>0</v>
      </c>
      <c r="C81" s="140" t="str">
        <f>L19</f>
        <v>71. Majestætisk</v>
      </c>
      <c r="D81" s="51">
        <f>Q26</f>
        <v>0</v>
      </c>
      <c r="E81" s="51" t="str">
        <f>R26</f>
        <v>117. Overbevisende</v>
      </c>
      <c r="F81" s="140">
        <f>N9</f>
        <v>0</v>
      </c>
      <c r="G81" s="140" t="str">
        <f>O9</f>
        <v>83. Billedlig</v>
      </c>
      <c r="H81" s="51">
        <f>Q20</f>
        <v>0</v>
      </c>
      <c r="I81" s="51" t="str">
        <f>R20</f>
        <v>112. Fordomsfuld</v>
      </c>
      <c r="J81" s="140"/>
      <c r="K81" s="140"/>
      <c r="L81" s="51">
        <f>N28</f>
        <v>0</v>
      </c>
      <c r="M81" s="51" t="str">
        <f>O28</f>
        <v>99. Taler frit</v>
      </c>
      <c r="N81" s="140">
        <f>Q9</f>
        <v>0</v>
      </c>
      <c r="O81" s="140" t="str">
        <f>R9</f>
        <v>103. Praktisk</v>
      </c>
      <c r="P81" s="51">
        <f>Q29</f>
        <v>0</v>
      </c>
      <c r="Q81" s="51" t="str">
        <f>R29</f>
        <v>120. Involveret</v>
      </c>
      <c r="R81" s="140">
        <f>K29</f>
        <v>0</v>
      </c>
      <c r="S81" s="140" t="str">
        <f>L29</f>
        <v>80. Skaber enighed</v>
      </c>
    </row>
    <row r="82" spans="2:19" x14ac:dyDescent="0.25">
      <c r="B82" s="140">
        <f>N13</f>
        <v>0</v>
      </c>
      <c r="C82" s="140" t="str">
        <f>O13</f>
        <v>86. Bagstræberisk</v>
      </c>
      <c r="D82" s="51"/>
      <c r="E82" s="51"/>
      <c r="F82" s="140">
        <f>N23</f>
        <v>0</v>
      </c>
      <c r="G82" s="140" t="str">
        <f>O23</f>
        <v>95. Pionerånd</v>
      </c>
      <c r="H82" s="51">
        <f>Q23</f>
        <v>0</v>
      </c>
      <c r="I82" s="51" t="str">
        <f>R23</f>
        <v>115. Forandringssky</v>
      </c>
      <c r="J82" s="140"/>
      <c r="K82" s="140"/>
      <c r="L82" s="51">
        <f>Q16</f>
        <v>0</v>
      </c>
      <c r="M82" s="51" t="str">
        <f>R16</f>
        <v>109. Åbent sind</v>
      </c>
      <c r="N82" s="140">
        <f>Q14</f>
        <v>0</v>
      </c>
      <c r="O82" s="140" t="str">
        <f>R14</f>
        <v>107. Respektfuld</v>
      </c>
      <c r="P82" s="51"/>
      <c r="Q82" s="51"/>
      <c r="R82" s="140">
        <f>N15</f>
        <v>0</v>
      </c>
      <c r="S82" s="140" t="str">
        <f>O15</f>
        <v>88. Udglattende</v>
      </c>
    </row>
    <row r="83" spans="2:19" x14ac:dyDescent="0.25">
      <c r="B83" s="140">
        <f>N26</f>
        <v>0</v>
      </c>
      <c r="C83" s="140" t="str">
        <f>O26</f>
        <v>97. Ansvarsbevidst</v>
      </c>
      <c r="D83" s="51"/>
      <c r="E83" s="51"/>
      <c r="F83" s="140">
        <f>Q21</f>
        <v>0</v>
      </c>
      <c r="G83" s="140" t="str">
        <f>R21</f>
        <v>113. Ophidset</v>
      </c>
      <c r="H83" s="51"/>
      <c r="I83" s="51"/>
      <c r="J83" s="140"/>
      <c r="K83" s="140"/>
      <c r="L83" s="51"/>
      <c r="M83" s="51"/>
      <c r="N83" s="140">
        <f>Q19</f>
        <v>0</v>
      </c>
      <c r="O83" s="140" t="str">
        <f>R19</f>
        <v>111. Kritisk</v>
      </c>
      <c r="P83" s="51"/>
      <c r="Q83" s="51"/>
      <c r="R83" s="140">
        <f>Q15</f>
        <v>0</v>
      </c>
      <c r="S83" s="140" t="str">
        <f>R15</f>
        <v>108. Populær</v>
      </c>
    </row>
    <row r="84" spans="2:19" x14ac:dyDescent="0.25">
      <c r="B84" s="140">
        <f>Q10</f>
        <v>0</v>
      </c>
      <c r="C84" s="140" t="str">
        <f>R10</f>
        <v>104. Viljestærk</v>
      </c>
      <c r="D84" s="51"/>
      <c r="E84" s="51"/>
      <c r="F84" s="140">
        <f>Q25</f>
        <v>0</v>
      </c>
      <c r="G84" s="140" t="str">
        <f>R25</f>
        <v>116. Skabende</v>
      </c>
      <c r="H84" s="51"/>
      <c r="I84" s="51"/>
      <c r="J84" s="140"/>
      <c r="K84" s="140"/>
      <c r="L84" s="51"/>
      <c r="M84" s="51"/>
      <c r="N84" s="140">
        <f>Q28</f>
        <v>0</v>
      </c>
      <c r="O84" s="140" t="str">
        <f>R28</f>
        <v>119. Hårdt arbejdende</v>
      </c>
      <c r="P84" s="51"/>
      <c r="Q84" s="51"/>
      <c r="R84" s="140">
        <f>Q22</f>
        <v>0</v>
      </c>
      <c r="S84" s="140" t="str">
        <f>R22</f>
        <v>114. Uenergisk</v>
      </c>
    </row>
    <row r="85" spans="2:19" x14ac:dyDescent="0.25">
      <c r="B85" s="140">
        <f>15-COUNTIF(B70:B84,0)</f>
        <v>0</v>
      </c>
      <c r="C85" s="140" t="s">
        <v>624</v>
      </c>
      <c r="D85" s="51">
        <f>12-COUNTIF(D70:D84,0)</f>
        <v>0</v>
      </c>
      <c r="E85" s="51" t="s">
        <v>625</v>
      </c>
      <c r="F85" s="140">
        <f>15-COUNTIF(F70:F84,0)</f>
        <v>0</v>
      </c>
      <c r="G85" s="140" t="s">
        <v>626</v>
      </c>
      <c r="H85" s="51">
        <f>13-COUNTIF(H70:H84,0)</f>
        <v>0</v>
      </c>
      <c r="I85" s="51" t="s">
        <v>627</v>
      </c>
      <c r="J85" s="140">
        <f>10-COUNTIF(J70:J84,0)</f>
        <v>0</v>
      </c>
      <c r="K85" s="140" t="s">
        <v>628</v>
      </c>
      <c r="L85" s="51">
        <f>13-COUNTIF(L70:L84,0)</f>
        <v>0</v>
      </c>
      <c r="M85" s="51" t="s">
        <v>629</v>
      </c>
      <c r="N85" s="140">
        <f>15-COUNTIF(N70:N84,0)</f>
        <v>0</v>
      </c>
      <c r="O85" s="140" t="s">
        <v>630</v>
      </c>
      <c r="P85" s="51">
        <f>12-COUNTIF(P70:P84,0)</f>
        <v>0</v>
      </c>
      <c r="Q85" s="51" t="s">
        <v>631</v>
      </c>
      <c r="R85" s="140">
        <f>15-COUNTIF(R70:R84,0)</f>
        <v>0</v>
      </c>
      <c r="S85" s="140" t="s">
        <v>632</v>
      </c>
    </row>
    <row r="87" spans="2:19" x14ac:dyDescent="0.25">
      <c r="E87" t="s">
        <v>633</v>
      </c>
      <c r="G87">
        <f>H85+N85+N85+P85</f>
        <v>0</v>
      </c>
      <c r="I87" s="142" t="s">
        <v>637</v>
      </c>
    </row>
    <row r="88" spans="2:19" x14ac:dyDescent="0.25">
      <c r="E88" t="s">
        <v>634</v>
      </c>
      <c r="G88">
        <f>D85+B85+B85+H85</f>
        <v>0</v>
      </c>
      <c r="I88" s="142" t="s">
        <v>613</v>
      </c>
    </row>
    <row r="89" spans="2:19" x14ac:dyDescent="0.25">
      <c r="E89" t="s">
        <v>635</v>
      </c>
      <c r="G89">
        <f>D85+F85+F85+L85</f>
        <v>0</v>
      </c>
      <c r="I89" s="142" t="s">
        <v>612</v>
      </c>
    </row>
    <row r="90" spans="2:19" x14ac:dyDescent="0.25">
      <c r="E90" t="s">
        <v>636</v>
      </c>
      <c r="G90">
        <f>P85+R85+R85+L85</f>
        <v>0</v>
      </c>
      <c r="I90" s="142" t="s">
        <v>611</v>
      </c>
    </row>
    <row r="92" spans="2:19" x14ac:dyDescent="0.25">
      <c r="C92" s="142" t="s">
        <v>637</v>
      </c>
      <c r="D92" s="142"/>
      <c r="E92" s="142"/>
      <c r="G92" s="142" t="s">
        <v>613</v>
      </c>
      <c r="H92" s="142"/>
      <c r="I92" s="142"/>
      <c r="K92" s="142" t="s">
        <v>612</v>
      </c>
      <c r="L92" s="142"/>
      <c r="M92" s="142"/>
      <c r="O92" s="142" t="s">
        <v>611</v>
      </c>
      <c r="P92" s="142"/>
      <c r="Q92" s="142"/>
    </row>
    <row r="93" spans="2:19" ht="409.5" x14ac:dyDescent="0.25">
      <c r="C93" s="143" t="s">
        <v>638</v>
      </c>
      <c r="D93" s="144"/>
      <c r="E93" s="144"/>
      <c r="G93" s="143" t="s">
        <v>639</v>
      </c>
      <c r="H93" s="144"/>
      <c r="I93" s="144"/>
      <c r="K93" s="143" t="s">
        <v>640</v>
      </c>
      <c r="L93" s="144"/>
      <c r="M93" s="144"/>
      <c r="O93" s="143" t="s">
        <v>641</v>
      </c>
      <c r="P93" s="144"/>
      <c r="Q93" s="144"/>
    </row>
    <row r="94" spans="2:19" ht="409.5" x14ac:dyDescent="0.25">
      <c r="C94" s="143" t="s">
        <v>642</v>
      </c>
      <c r="D94" s="144"/>
      <c r="E94" s="144"/>
      <c r="G94" s="143" t="s">
        <v>643</v>
      </c>
      <c r="H94" s="144"/>
      <c r="I94" s="144"/>
      <c r="K94" s="143" t="s">
        <v>644</v>
      </c>
      <c r="L94" s="144"/>
      <c r="M94" s="144"/>
      <c r="O94" s="143" t="s">
        <v>645</v>
      </c>
      <c r="P94" s="144"/>
      <c r="Q94" s="144"/>
    </row>
    <row r="95" spans="2:19" ht="409.5" x14ac:dyDescent="0.25">
      <c r="C95" s="143" t="s">
        <v>646</v>
      </c>
      <c r="D95" s="144"/>
      <c r="E95" s="144"/>
      <c r="G95" s="143" t="s">
        <v>647</v>
      </c>
      <c r="H95" s="144"/>
      <c r="I95" s="144"/>
      <c r="K95" s="143" t="s">
        <v>648</v>
      </c>
      <c r="L95" s="144"/>
      <c r="M95" s="144"/>
      <c r="O95" s="143" t="s">
        <v>649</v>
      </c>
      <c r="P95" s="144"/>
      <c r="Q95" s="144"/>
    </row>
    <row r="96" spans="2:19" ht="409.5" x14ac:dyDescent="0.25">
      <c r="C96" s="143" t="s">
        <v>650</v>
      </c>
      <c r="D96" s="144"/>
      <c r="E96" s="144"/>
      <c r="G96" s="143" t="s">
        <v>651</v>
      </c>
      <c r="H96" s="144"/>
      <c r="I96" s="144"/>
      <c r="K96" s="143" t="s">
        <v>652</v>
      </c>
      <c r="L96" s="144"/>
      <c r="M96" s="144"/>
      <c r="O96" s="143" t="s">
        <v>653</v>
      </c>
      <c r="P96" s="144"/>
      <c r="Q96" s="144"/>
    </row>
    <row r="98" spans="2:19" x14ac:dyDescent="0.25">
      <c r="B98" s="140">
        <f>PAEI!K7</f>
        <v>0</v>
      </c>
      <c r="C98" s="140" t="str">
        <f>PAEI!L7</f>
        <v>61. Kvalitetsbevidst</v>
      </c>
      <c r="D98" s="51">
        <f>PAEI!Q11</f>
        <v>0</v>
      </c>
      <c r="E98" s="51" t="str">
        <f>PAEI!R11</f>
        <v>105. Energisk</v>
      </c>
      <c r="F98" s="140">
        <f>PAEI!K17</f>
        <v>0</v>
      </c>
      <c r="G98" s="140" t="str">
        <f>PAEI!L17</f>
        <v>70. Idérig</v>
      </c>
      <c r="H98" s="51">
        <f>PAEI!Q7</f>
        <v>0</v>
      </c>
      <c r="I98" s="51" t="str">
        <f>PAEI!R7</f>
        <v>101. Målbevidst</v>
      </c>
      <c r="J98" s="140">
        <f>PAEI!Q27</f>
        <v>0</v>
      </c>
      <c r="K98" s="140" t="str">
        <f>PAEI!R27</f>
        <v>118. Aktiv</v>
      </c>
      <c r="L98" s="51">
        <f>PAEI!N17</f>
        <v>0</v>
      </c>
      <c r="M98" s="51" t="str">
        <f>PAEI!O17</f>
        <v>90. Nonchalant</v>
      </c>
      <c r="N98" s="140">
        <f>PAEI!K8</f>
        <v>0</v>
      </c>
      <c r="O98" s="140" t="str">
        <f>PAEI!L8</f>
        <v>62. Kontrolleret</v>
      </c>
      <c r="P98" s="51">
        <f>PAEI!N25</f>
        <v>0</v>
      </c>
      <c r="Q98" s="51" t="str">
        <f>PAEI!O25</f>
        <v>96. Samarbejdsvillig</v>
      </c>
      <c r="R98" s="140">
        <f>PAEI!K9</f>
        <v>0</v>
      </c>
      <c r="S98" s="140" t="str">
        <f>PAEI!L9</f>
        <v>63. Fysisk aktiv</v>
      </c>
    </row>
    <row r="99" spans="2:19" x14ac:dyDescent="0.25">
      <c r="B99" s="140">
        <f>PAEI!K13</f>
        <v>0</v>
      </c>
      <c r="C99" s="140" t="str">
        <f>PAEI!L13</f>
        <v>66. Beslutsom</v>
      </c>
      <c r="D99" s="51">
        <f>PAEI!Q17</f>
        <v>0</v>
      </c>
      <c r="E99" s="51" t="str">
        <f>PAEI!R17</f>
        <v>110. Modig</v>
      </c>
      <c r="F99" s="140">
        <f>PAEI!K22</f>
        <v>0</v>
      </c>
      <c r="G99" s="140" t="str">
        <f>PAEI!L22</f>
        <v>74. Fanatisk</v>
      </c>
      <c r="H99" s="51">
        <f>PAEI!Q13</f>
        <v>0</v>
      </c>
      <c r="I99" s="51" t="str">
        <f>PAEI!R13</f>
        <v>106. Nøjagtig</v>
      </c>
      <c r="J99" s="140"/>
      <c r="K99" s="140"/>
      <c r="L99" s="51">
        <f>PAEI!N19</f>
        <v>0</v>
      </c>
      <c r="M99" s="51" t="str">
        <f>PAEI!O19</f>
        <v>91. Legesyg</v>
      </c>
      <c r="N99" s="140">
        <f>PAEI!N22</f>
        <v>0</v>
      </c>
      <c r="O99" s="140" t="str">
        <f>PAEI!O22</f>
        <v>94. Tillidsfuld</v>
      </c>
      <c r="P99" s="51">
        <f>PAEI!Q8</f>
        <v>0</v>
      </c>
      <c r="Q99" s="51" t="str">
        <f>PAEI!R8</f>
        <v>102. Tålmodig</v>
      </c>
      <c r="R99" s="140">
        <f>PAEI!K21</f>
        <v>0</v>
      </c>
      <c r="S99" s="140" t="str">
        <f>PAEI!L21</f>
        <v>73. Melankolsk</v>
      </c>
    </row>
    <row r="100" spans="2:19" x14ac:dyDescent="0.25">
      <c r="B100" s="140">
        <f>PAEI!K19</f>
        <v>0</v>
      </c>
      <c r="C100" s="140" t="str">
        <f>PAEI!L19</f>
        <v>71. Majestætisk</v>
      </c>
      <c r="D100" s="51">
        <f>PAEI!Q26</f>
        <v>0</v>
      </c>
      <c r="E100" s="51" t="str">
        <f>PAEI!R26</f>
        <v>117. Overbevisende</v>
      </c>
      <c r="F100" s="140">
        <f>PAEI!N9</f>
        <v>0</v>
      </c>
      <c r="G100" s="140" t="str">
        <f>PAEI!O9</f>
        <v>83. Billedlig</v>
      </c>
      <c r="H100" s="51">
        <f>PAEI!Q20</f>
        <v>0</v>
      </c>
      <c r="I100" s="51" t="str">
        <f>PAEI!R20</f>
        <v>112. Fordomsfuld</v>
      </c>
      <c r="J100" s="140"/>
      <c r="K100" s="140"/>
      <c r="L100" s="51">
        <f>PAEI!N28</f>
        <v>0</v>
      </c>
      <c r="M100" s="51" t="str">
        <f>PAEI!O28</f>
        <v>99. Taler frit</v>
      </c>
      <c r="N100" s="140">
        <f>PAEI!Q9</f>
        <v>0</v>
      </c>
      <c r="O100" s="140" t="str">
        <f>PAEI!R9</f>
        <v>103. Praktisk</v>
      </c>
      <c r="P100" s="51">
        <f>PAEI!Q29</f>
        <v>0</v>
      </c>
      <c r="Q100" s="51" t="str">
        <f>PAEI!R29</f>
        <v>120. Involveret</v>
      </c>
      <c r="R100" s="140">
        <f>PAEI!K29</f>
        <v>0</v>
      </c>
      <c r="S100" s="140" t="str">
        <f>PAEI!L29</f>
        <v>80. Skaber enighed</v>
      </c>
    </row>
    <row r="101" spans="2:19" x14ac:dyDescent="0.25">
      <c r="B101" s="140">
        <f>PAEI!N13</f>
        <v>0</v>
      </c>
      <c r="C101" s="140" t="str">
        <f>PAEI!O13</f>
        <v>86. Bagstræberisk</v>
      </c>
      <c r="D101" s="51"/>
      <c r="E101" s="51"/>
      <c r="F101" s="140">
        <f>PAEI!N23</f>
        <v>0</v>
      </c>
      <c r="G101" s="140" t="str">
        <f>PAEI!O23</f>
        <v>95. Pionerånd</v>
      </c>
      <c r="H101" s="51">
        <f>PAEI!Q23</f>
        <v>0</v>
      </c>
      <c r="I101" s="51" t="str">
        <f>PAEI!R23</f>
        <v>115. Forandringssky</v>
      </c>
      <c r="J101" s="140"/>
      <c r="K101" s="140"/>
      <c r="L101" s="51">
        <f>PAEI!Q16</f>
        <v>0</v>
      </c>
      <c r="M101" s="51" t="str">
        <f>PAEI!R16</f>
        <v>109. Åbent sind</v>
      </c>
      <c r="N101" s="140">
        <f>PAEI!Q14</f>
        <v>0</v>
      </c>
      <c r="O101" s="140" t="str">
        <f>PAEI!R14</f>
        <v>107. Respektfuld</v>
      </c>
      <c r="P101" s="51"/>
      <c r="Q101" s="51"/>
      <c r="R101" s="140">
        <f>PAEI!N15</f>
        <v>0</v>
      </c>
      <c r="S101" s="140" t="str">
        <f>PAEI!O15</f>
        <v>88. Udglattende</v>
      </c>
    </row>
    <row r="102" spans="2:19" x14ac:dyDescent="0.25">
      <c r="B102" s="140">
        <f>PAEI!N26</f>
        <v>0</v>
      </c>
      <c r="C102" s="140" t="str">
        <f>PAEI!O26</f>
        <v>97. Ansvarsbevidst</v>
      </c>
      <c r="D102" s="51"/>
      <c r="E102" s="51"/>
      <c r="F102" s="140">
        <f>PAEI!Q21</f>
        <v>0</v>
      </c>
      <c r="G102" s="140" t="str">
        <f>PAEI!R21</f>
        <v>113. Ophidset</v>
      </c>
      <c r="H102" s="51"/>
      <c r="I102" s="51"/>
      <c r="J102" s="140"/>
      <c r="K102" s="140"/>
      <c r="L102" s="51"/>
      <c r="M102" s="51"/>
      <c r="N102" s="140">
        <f>PAEI!Q19</f>
        <v>0</v>
      </c>
      <c r="O102" s="140" t="str">
        <f>PAEI!R19</f>
        <v>111. Kritisk</v>
      </c>
      <c r="P102" s="51"/>
      <c r="Q102" s="51"/>
      <c r="R102" s="140">
        <f>PAEI!Q15</f>
        <v>0</v>
      </c>
      <c r="S102" s="140" t="str">
        <f>PAEI!R15</f>
        <v>108. Populær</v>
      </c>
    </row>
    <row r="103" spans="2:19" x14ac:dyDescent="0.25">
      <c r="B103" s="140">
        <f>PAEI!Q10</f>
        <v>0</v>
      </c>
      <c r="C103" s="140" t="str">
        <f>PAEI!R10</f>
        <v>104. Viljestærk</v>
      </c>
      <c r="D103" s="51"/>
      <c r="E103" s="51"/>
      <c r="F103" s="140">
        <f>PAEI!Q25</f>
        <v>0</v>
      </c>
      <c r="G103" s="140" t="str">
        <f>PAEI!R25</f>
        <v>116. Skabende</v>
      </c>
      <c r="H103" s="51"/>
      <c r="I103" s="51"/>
      <c r="J103" s="140"/>
      <c r="K103" s="140"/>
      <c r="L103" s="51"/>
      <c r="M103" s="51"/>
      <c r="N103" s="140">
        <f>PAEI!Q28</f>
        <v>0</v>
      </c>
      <c r="O103" s="140" t="str">
        <f>PAEI!R28</f>
        <v>119. Hårdt arbejdende</v>
      </c>
      <c r="P103" s="51"/>
      <c r="Q103" s="51"/>
      <c r="R103" s="140">
        <f>PAEI!Q22</f>
        <v>0</v>
      </c>
      <c r="S103" s="140" t="str">
        <f>PAEI!R22</f>
        <v>114. Uenergisk</v>
      </c>
    </row>
    <row r="104" spans="2:19" x14ac:dyDescent="0.25">
      <c r="B104" s="140">
        <f>15-COUNTIF(B89:B103,0)</f>
        <v>9</v>
      </c>
      <c r="C104" s="140" t="s">
        <v>624</v>
      </c>
      <c r="D104" s="51">
        <f>12-COUNTIF(D89:D103,0)</f>
        <v>9</v>
      </c>
      <c r="E104" s="51" t="s">
        <v>625</v>
      </c>
      <c r="F104" s="140">
        <f>15-COUNTIF(F89:F103,0)</f>
        <v>9</v>
      </c>
      <c r="G104" s="140" t="s">
        <v>626</v>
      </c>
      <c r="H104" s="51">
        <f>13-COUNTIF(H89:H103,0)</f>
        <v>9</v>
      </c>
      <c r="I104" s="51" t="s">
        <v>627</v>
      </c>
      <c r="J104" s="140">
        <f>10-COUNTIF(J89:J103,0)</f>
        <v>9</v>
      </c>
      <c r="K104" s="140" t="s">
        <v>628</v>
      </c>
      <c r="L104" s="51">
        <f>13-COUNTIF(L89:L103,0)</f>
        <v>9</v>
      </c>
      <c r="M104" s="51" t="s">
        <v>629</v>
      </c>
      <c r="N104" s="140">
        <f>15-COUNTIF(N89:N103,0)</f>
        <v>9</v>
      </c>
      <c r="O104" s="140" t="s">
        <v>630</v>
      </c>
      <c r="P104" s="51">
        <f>12-COUNTIF(P89:P103,0)</f>
        <v>9</v>
      </c>
      <c r="Q104" s="51" t="s">
        <v>631</v>
      </c>
      <c r="R104" s="140">
        <f>15-COUNTIF(R89:R103,0)</f>
        <v>9</v>
      </c>
      <c r="S104" s="140" t="s">
        <v>632</v>
      </c>
    </row>
    <row r="106" spans="2:19" x14ac:dyDescent="0.25">
      <c r="E106" t="s">
        <v>633</v>
      </c>
      <c r="G106">
        <f>H104+N104+N104+P104</f>
        <v>36</v>
      </c>
    </row>
    <row r="107" spans="2:19" x14ac:dyDescent="0.25">
      <c r="E107" t="s">
        <v>634</v>
      </c>
      <c r="G107">
        <f>D104+B104+B104+H104</f>
        <v>36</v>
      </c>
    </row>
    <row r="108" spans="2:19" x14ac:dyDescent="0.25">
      <c r="E108" t="s">
        <v>635</v>
      </c>
      <c r="G108">
        <f>D104+F104+F104+L104</f>
        <v>36</v>
      </c>
    </row>
    <row r="109" spans="2:19" x14ac:dyDescent="0.25">
      <c r="E109" t="s">
        <v>636</v>
      </c>
      <c r="G109">
        <f>P104+R104+R104+L104</f>
        <v>36</v>
      </c>
    </row>
    <row r="111" spans="2:19" x14ac:dyDescent="0.25">
      <c r="C111" s="142" t="s">
        <v>637</v>
      </c>
      <c r="D111" s="142"/>
      <c r="E111" s="142"/>
      <c r="G111" s="142" t="s">
        <v>611</v>
      </c>
      <c r="H111" s="142"/>
      <c r="I111" s="142"/>
      <c r="K111" s="142" t="s">
        <v>612</v>
      </c>
      <c r="L111" s="142"/>
      <c r="M111" s="142"/>
      <c r="O111" s="142" t="s">
        <v>613</v>
      </c>
      <c r="P111" s="142"/>
      <c r="Q111" s="142"/>
    </row>
    <row r="112" spans="2:19" ht="409.5" x14ac:dyDescent="0.25">
      <c r="C112" s="143" t="s">
        <v>638</v>
      </c>
      <c r="D112" s="144"/>
      <c r="E112" s="144"/>
      <c r="G112" s="143" t="s">
        <v>639</v>
      </c>
      <c r="H112" s="144"/>
      <c r="I112" s="144"/>
      <c r="K112" s="143" t="s">
        <v>640</v>
      </c>
      <c r="L112" s="144"/>
      <c r="M112" s="144"/>
      <c r="O112" s="143" t="s">
        <v>641</v>
      </c>
      <c r="P112" s="144"/>
      <c r="Q112" s="144"/>
    </row>
    <row r="113" spans="3:17" ht="409.5" x14ac:dyDescent="0.25">
      <c r="C113" s="143" t="s">
        <v>642</v>
      </c>
      <c r="D113" s="144"/>
      <c r="E113" s="144"/>
      <c r="G113" s="143" t="s">
        <v>643</v>
      </c>
      <c r="H113" s="144"/>
      <c r="I113" s="144"/>
      <c r="K113" s="143" t="s">
        <v>644</v>
      </c>
      <c r="L113" s="144"/>
      <c r="M113" s="144"/>
      <c r="O113" s="143" t="s">
        <v>645</v>
      </c>
      <c r="P113" s="144"/>
      <c r="Q113" s="144"/>
    </row>
    <row r="114" spans="3:17" ht="409.5" x14ac:dyDescent="0.25">
      <c r="C114" s="143" t="s">
        <v>646</v>
      </c>
      <c r="D114" s="144"/>
      <c r="E114" s="144"/>
      <c r="G114" s="143" t="s">
        <v>647</v>
      </c>
      <c r="H114" s="144"/>
      <c r="I114" s="144"/>
      <c r="K114" s="143" t="s">
        <v>648</v>
      </c>
      <c r="L114" s="144"/>
      <c r="M114" s="144"/>
      <c r="O114" s="143" t="s">
        <v>649</v>
      </c>
      <c r="P114" s="144"/>
      <c r="Q114" s="144"/>
    </row>
    <row r="115" spans="3:17" ht="409.5" x14ac:dyDescent="0.25">
      <c r="C115" s="143" t="s">
        <v>650</v>
      </c>
      <c r="D115" s="144"/>
      <c r="E115" s="144"/>
      <c r="G115" s="143" t="s">
        <v>651</v>
      </c>
      <c r="H115" s="144"/>
      <c r="I115" s="144"/>
      <c r="K115" s="143" t="s">
        <v>652</v>
      </c>
      <c r="L115" s="144"/>
      <c r="M115" s="144"/>
      <c r="O115" s="143" t="s">
        <v>653</v>
      </c>
      <c r="P115" s="144"/>
      <c r="Q115" s="144"/>
    </row>
  </sheetData>
  <mergeCells count="15">
    <mergeCell ref="C45:D45"/>
    <mergeCell ref="F45:H45"/>
    <mergeCell ref="J45:L45"/>
    <mergeCell ref="N45:P45"/>
    <mergeCell ref="B3:R3"/>
    <mergeCell ref="B4:R4"/>
    <mergeCell ref="B40:Q40"/>
    <mergeCell ref="C43:D43"/>
    <mergeCell ref="F43:H43"/>
    <mergeCell ref="J43:L43"/>
    <mergeCell ref="N43:P43"/>
    <mergeCell ref="C44:D44"/>
    <mergeCell ref="F44:H44"/>
    <mergeCell ref="J44:L44"/>
    <mergeCell ref="N44:P44"/>
  </mergeCells>
  <conditionalFormatting sqref="G107">
    <cfRule type="cellIs" dxfId="1" priority="3" operator="between">
      <formula>16</formula>
      <formula>20</formula>
    </cfRule>
  </conditionalFormatting>
  <conditionalFormatting sqref="R2">
    <cfRule type="colorScale" priority="2">
      <colorScale>
        <cfvo type="num" val="0"/>
        <cfvo type="percentile" val="1"/>
        <cfvo type="num" val="2"/>
        <color rgb="FFF8696B"/>
        <color rgb="FFFFEB84"/>
        <color rgb="FF63BE7B"/>
      </colorScale>
    </cfRule>
  </conditionalFormatting>
  <conditionalFormatting sqref="G88">
    <cfRule type="cellIs" dxfId="0" priority="1" operator="between">
      <formula>16</formula>
      <formula>20</formula>
    </cfRule>
  </conditionalFormatting>
  <hyperlinks>
    <hyperlink ref="C35" r:id="rId1"/>
    <hyperlink ref="F33" r:id="rId2"/>
  </hyperlinks>
  <pageMargins left="0.70866141732283472" right="0.70866141732283472" top="0.74803149606299213" bottom="0.74803149606299213" header="0.31496062992125984" footer="0.31496062992125984"/>
  <pageSetup paperSize="9" scale="76" fitToHeight="2" orientation="landscape" r:id="rId3"/>
  <drawing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81">
    <pageSetUpPr fitToPage="1"/>
  </sheetPr>
  <dimension ref="B2:J39"/>
  <sheetViews>
    <sheetView showRowColHeaders="0" workbookViewId="0"/>
  </sheetViews>
  <sheetFormatPr defaultRowHeight="15" x14ac:dyDescent="0.25"/>
  <cols>
    <col min="2" max="2" width="109" customWidth="1"/>
    <col min="6" max="9" width="9.140625" hidden="1" customWidth="1"/>
    <col min="10" max="10" width="8.140625" hidden="1" customWidth="1"/>
  </cols>
  <sheetData>
    <row r="2" spans="2:9" ht="15.75" thickBot="1" x14ac:dyDescent="0.3">
      <c r="C2" s="15" t="s">
        <v>21</v>
      </c>
      <c r="D2" s="74">
        <f>IF(I39&gt;0,IF(I39&gt;10,2,1),0)</f>
        <v>0</v>
      </c>
    </row>
    <row r="3" spans="2:9" x14ac:dyDescent="0.25">
      <c r="B3" s="844" t="s">
        <v>818</v>
      </c>
      <c r="C3" s="845"/>
    </row>
    <row r="4" spans="2:9" x14ac:dyDescent="0.25">
      <c r="B4" s="840"/>
      <c r="C4" s="841"/>
      <c r="I4">
        <f>ISTEXT(B4)*1</f>
        <v>0</v>
      </c>
    </row>
    <row r="5" spans="2:9" x14ac:dyDescent="0.25">
      <c r="B5" s="840"/>
      <c r="C5" s="841"/>
    </row>
    <row r="6" spans="2:9" x14ac:dyDescent="0.25">
      <c r="B6" s="840"/>
      <c r="C6" s="841"/>
    </row>
    <row r="7" spans="2:9" x14ac:dyDescent="0.25">
      <c r="B7" s="842" t="s">
        <v>655</v>
      </c>
      <c r="C7" s="843"/>
    </row>
    <row r="8" spans="2:9" x14ac:dyDescent="0.25">
      <c r="B8" s="840"/>
      <c r="C8" s="841"/>
      <c r="I8">
        <f>ISTEXT(B8)*1</f>
        <v>0</v>
      </c>
    </row>
    <row r="9" spans="2:9" x14ac:dyDescent="0.25">
      <c r="B9" s="840"/>
      <c r="C9" s="841"/>
    </row>
    <row r="10" spans="2:9" x14ac:dyDescent="0.25">
      <c r="B10" s="840"/>
      <c r="C10" s="841"/>
    </row>
    <row r="11" spans="2:9" x14ac:dyDescent="0.25">
      <c r="B11" s="146" t="s">
        <v>819</v>
      </c>
      <c r="C11" s="147"/>
      <c r="I11">
        <f>ISTEXT(C11)*1</f>
        <v>0</v>
      </c>
    </row>
    <row r="12" spans="2:9" x14ac:dyDescent="0.25">
      <c r="B12" s="146" t="s">
        <v>820</v>
      </c>
      <c r="C12" s="147"/>
      <c r="I12">
        <f t="shared" ref="I12:I15" si="0">ISTEXT(C12)*1</f>
        <v>0</v>
      </c>
    </row>
    <row r="13" spans="2:9" x14ac:dyDescent="0.25">
      <c r="B13" s="146" t="s">
        <v>656</v>
      </c>
      <c r="C13" s="147"/>
      <c r="I13">
        <f t="shared" si="0"/>
        <v>0</v>
      </c>
    </row>
    <row r="14" spans="2:9" x14ac:dyDescent="0.25">
      <c r="B14" s="146" t="s">
        <v>821</v>
      </c>
      <c r="C14" s="147"/>
      <c r="I14">
        <f t="shared" si="0"/>
        <v>0</v>
      </c>
    </row>
    <row r="15" spans="2:9" x14ac:dyDescent="0.25">
      <c r="B15" s="146" t="s">
        <v>822</v>
      </c>
      <c r="C15" s="147"/>
      <c r="I15">
        <f t="shared" si="0"/>
        <v>0</v>
      </c>
    </row>
    <row r="16" spans="2:9" x14ac:dyDescent="0.25">
      <c r="B16" s="842" t="s">
        <v>657</v>
      </c>
      <c r="C16" s="843"/>
    </row>
    <row r="17" spans="2:9" x14ac:dyDescent="0.25">
      <c r="B17" s="842" t="s">
        <v>823</v>
      </c>
      <c r="C17" s="843"/>
    </row>
    <row r="18" spans="2:9" x14ac:dyDescent="0.25">
      <c r="B18" s="840"/>
      <c r="C18" s="841"/>
      <c r="I18">
        <f>ISTEXT(B18)*1</f>
        <v>0</v>
      </c>
    </row>
    <row r="19" spans="2:9" x14ac:dyDescent="0.25">
      <c r="B19" s="840"/>
      <c r="C19" s="841"/>
    </row>
    <row r="20" spans="2:9" x14ac:dyDescent="0.25">
      <c r="B20" s="840"/>
      <c r="C20" s="841"/>
    </row>
    <row r="21" spans="2:9" x14ac:dyDescent="0.25">
      <c r="B21" s="842" t="s">
        <v>824</v>
      </c>
      <c r="C21" s="843"/>
    </row>
    <row r="22" spans="2:9" x14ac:dyDescent="0.25">
      <c r="B22" s="840"/>
      <c r="C22" s="841"/>
      <c r="I22">
        <f>ISTEXT(B22)*1</f>
        <v>0</v>
      </c>
    </row>
    <row r="23" spans="2:9" x14ac:dyDescent="0.25">
      <c r="B23" s="840"/>
      <c r="C23" s="841"/>
    </row>
    <row r="24" spans="2:9" x14ac:dyDescent="0.25">
      <c r="B24" s="840"/>
      <c r="C24" s="841"/>
    </row>
    <row r="25" spans="2:9" x14ac:dyDescent="0.25">
      <c r="B25" s="842" t="s">
        <v>658</v>
      </c>
      <c r="C25" s="843"/>
    </row>
    <row r="26" spans="2:9" x14ac:dyDescent="0.25">
      <c r="B26" s="840"/>
      <c r="C26" s="841"/>
      <c r="I26">
        <f>ISTEXT(B26)*1</f>
        <v>0</v>
      </c>
    </row>
    <row r="27" spans="2:9" x14ac:dyDescent="0.25">
      <c r="B27" s="840"/>
      <c r="C27" s="841"/>
    </row>
    <row r="28" spans="2:9" x14ac:dyDescent="0.25">
      <c r="B28" s="840"/>
      <c r="C28" s="841"/>
    </row>
    <row r="29" spans="2:9" x14ac:dyDescent="0.25">
      <c r="B29" s="842" t="s">
        <v>659</v>
      </c>
      <c r="C29" s="843"/>
    </row>
    <row r="30" spans="2:9" x14ac:dyDescent="0.25">
      <c r="B30" s="840"/>
      <c r="C30" s="841"/>
      <c r="I30">
        <f>ISTEXT(B30)*1</f>
        <v>0</v>
      </c>
    </row>
    <row r="31" spans="2:9" x14ac:dyDescent="0.25">
      <c r="B31" s="840"/>
      <c r="C31" s="841"/>
    </row>
    <row r="32" spans="2:9" x14ac:dyDescent="0.25">
      <c r="B32" s="840"/>
      <c r="C32" s="841"/>
    </row>
    <row r="33" spans="2:9" x14ac:dyDescent="0.25">
      <c r="B33" s="842" t="s">
        <v>660</v>
      </c>
      <c r="C33" s="843"/>
    </row>
    <row r="34" spans="2:9" x14ac:dyDescent="0.25">
      <c r="B34" s="840"/>
      <c r="C34" s="841"/>
      <c r="I34">
        <f>ISTEXT(B34)*1</f>
        <v>0</v>
      </c>
    </row>
    <row r="35" spans="2:9" x14ac:dyDescent="0.25">
      <c r="B35" s="840"/>
      <c r="C35" s="841"/>
    </row>
    <row r="36" spans="2:9" x14ac:dyDescent="0.25">
      <c r="B36" s="840"/>
      <c r="C36" s="841"/>
    </row>
    <row r="37" spans="2:9" x14ac:dyDescent="0.25">
      <c r="B37" s="842" t="s">
        <v>825</v>
      </c>
      <c r="C37" s="843"/>
    </row>
    <row r="38" spans="2:9" ht="15.75" thickBot="1" x14ac:dyDescent="0.3">
      <c r="B38" s="838"/>
      <c r="C38" s="839"/>
      <c r="I38">
        <f>ISTEXT(B38)*1</f>
        <v>0</v>
      </c>
    </row>
    <row r="39" spans="2:9" x14ac:dyDescent="0.25">
      <c r="I39">
        <f>SUM(I4:I38)</f>
        <v>0</v>
      </c>
    </row>
  </sheetData>
  <mergeCells count="17">
    <mergeCell ref="B25:C25"/>
    <mergeCell ref="B3:C3"/>
    <mergeCell ref="B4:C6"/>
    <mergeCell ref="B7:C7"/>
    <mergeCell ref="B8:C10"/>
    <mergeCell ref="B16:C16"/>
    <mergeCell ref="B17:C17"/>
    <mergeCell ref="B18:C20"/>
    <mergeCell ref="B21:C21"/>
    <mergeCell ref="B22:C24"/>
    <mergeCell ref="B38:C38"/>
    <mergeCell ref="B26:C28"/>
    <mergeCell ref="B29:C29"/>
    <mergeCell ref="B30:C32"/>
    <mergeCell ref="B33:C33"/>
    <mergeCell ref="B34:C36"/>
    <mergeCell ref="B37:C37"/>
  </mergeCells>
  <conditionalFormatting sqref="D2">
    <cfRule type="colorScale" priority="1">
      <colorScale>
        <cfvo type="num" val="0"/>
        <cfvo type="percentile" val="1"/>
        <cfvo type="num" val="2"/>
        <color rgb="FFF8696B"/>
        <color rgb="FFFFEB84"/>
        <color rgb="FF63BE7B"/>
      </colorScale>
    </cfRule>
  </conditionalFormatting>
  <pageMargins left="0.7" right="0.7" top="0.75" bottom="0.75" header="0.3" footer="0.3"/>
  <pageSetup paperSize="9" scale="90" orientation="landscape"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82">
    <pageSetUpPr fitToPage="1"/>
  </sheetPr>
  <dimension ref="B2:J15"/>
  <sheetViews>
    <sheetView showGridLines="0" showRowColHeaders="0" workbookViewId="0"/>
  </sheetViews>
  <sheetFormatPr defaultRowHeight="15" x14ac:dyDescent="0.25"/>
  <cols>
    <col min="2" max="7" width="26" customWidth="1"/>
    <col min="8" max="8" width="9.85546875" customWidth="1"/>
    <col min="9" max="10" width="9.85546875" hidden="1" customWidth="1"/>
  </cols>
  <sheetData>
    <row r="2" spans="2:9" x14ac:dyDescent="0.25">
      <c r="F2" s="15" t="s">
        <v>21</v>
      </c>
      <c r="G2" s="74">
        <f>IF(I15&gt;0,IF(I15&gt;8,2,1),0)</f>
        <v>0</v>
      </c>
    </row>
    <row r="3" spans="2:9" ht="18.75" customHeight="1" x14ac:dyDescent="0.25">
      <c r="B3" s="836" t="s">
        <v>920</v>
      </c>
      <c r="C3" s="836"/>
      <c r="D3" s="836"/>
      <c r="E3" s="836"/>
      <c r="F3" s="836"/>
      <c r="G3" s="836"/>
    </row>
    <row r="4" spans="2:9" ht="15.75" thickBot="1" x14ac:dyDescent="0.3"/>
    <row r="5" spans="2:9" ht="19.5" customHeight="1" x14ac:dyDescent="0.25">
      <c r="B5" s="971" t="s">
        <v>664</v>
      </c>
      <c r="C5" s="972" t="s">
        <v>666</v>
      </c>
      <c r="D5" s="973" t="s">
        <v>668</v>
      </c>
      <c r="E5" s="973"/>
      <c r="F5" s="974" t="s">
        <v>826</v>
      </c>
      <c r="G5" s="986" t="s">
        <v>827</v>
      </c>
      <c r="I5">
        <f>ISTEXT(B7)*1</f>
        <v>0</v>
      </c>
    </row>
    <row r="6" spans="2:9" ht="18" x14ac:dyDescent="0.25">
      <c r="B6" s="982" t="s">
        <v>665</v>
      </c>
      <c r="C6" s="983" t="s">
        <v>667</v>
      </c>
      <c r="D6" s="984" t="s">
        <v>828</v>
      </c>
      <c r="E6" s="984"/>
      <c r="F6" s="985" t="s">
        <v>669</v>
      </c>
      <c r="G6" s="987" t="s">
        <v>670</v>
      </c>
      <c r="I6">
        <f>ISTEXT(C7)*1</f>
        <v>0</v>
      </c>
    </row>
    <row r="7" spans="2:9" ht="18" customHeight="1" x14ac:dyDescent="0.25">
      <c r="B7" s="975"/>
      <c r="C7" s="965"/>
      <c r="D7" s="966"/>
      <c r="E7" s="966"/>
      <c r="F7" s="967"/>
      <c r="G7" s="976"/>
      <c r="I7">
        <f>ISTEXT(C12)*1</f>
        <v>0</v>
      </c>
    </row>
    <row r="8" spans="2:9" x14ac:dyDescent="0.25">
      <c r="B8" s="975"/>
      <c r="C8" s="965"/>
      <c r="D8" s="966"/>
      <c r="E8" s="966"/>
      <c r="F8" s="967"/>
      <c r="G8" s="976"/>
      <c r="I8">
        <f>ISTEXT(D7)*1</f>
        <v>0</v>
      </c>
    </row>
    <row r="9" spans="2:9" x14ac:dyDescent="0.25">
      <c r="B9" s="975"/>
      <c r="C9" s="965"/>
      <c r="D9" s="966"/>
      <c r="E9" s="966"/>
      <c r="F9" s="967"/>
      <c r="G9" s="976"/>
      <c r="I9">
        <f>ISTEXT(F7)*1</f>
        <v>0</v>
      </c>
    </row>
    <row r="10" spans="2:9" ht="18" customHeight="1" x14ac:dyDescent="0.25">
      <c r="B10" s="975"/>
      <c r="C10" s="963" t="s">
        <v>829</v>
      </c>
      <c r="D10" s="966"/>
      <c r="E10" s="966"/>
      <c r="F10" s="964" t="s">
        <v>671</v>
      </c>
      <c r="G10" s="976"/>
      <c r="I10">
        <f>ISTEXT(F12)*1</f>
        <v>0</v>
      </c>
    </row>
    <row r="11" spans="2:9" x14ac:dyDescent="0.25">
      <c r="B11" s="975"/>
      <c r="C11" s="983" t="s">
        <v>830</v>
      </c>
      <c r="D11" s="966"/>
      <c r="E11" s="966"/>
      <c r="F11" s="985" t="s">
        <v>672</v>
      </c>
      <c r="G11" s="976"/>
      <c r="I11">
        <f>ISTEXT(G7)*1</f>
        <v>0</v>
      </c>
    </row>
    <row r="12" spans="2:9" ht="126" customHeight="1" x14ac:dyDescent="0.25">
      <c r="B12" s="975"/>
      <c r="C12" s="968"/>
      <c r="D12" s="966"/>
      <c r="E12" s="966"/>
      <c r="F12" s="969"/>
      <c r="G12" s="976"/>
      <c r="I12">
        <f>ISTEXT(B15)*1</f>
        <v>0</v>
      </c>
    </row>
    <row r="13" spans="2:9" ht="15" customHeight="1" x14ac:dyDescent="0.25">
      <c r="B13" s="977" t="s">
        <v>918</v>
      </c>
      <c r="C13" s="970"/>
      <c r="D13" s="970"/>
      <c r="E13" s="970"/>
      <c r="F13" s="970"/>
      <c r="G13" s="978"/>
      <c r="I13">
        <f>ISTEXT(E15)*1</f>
        <v>0</v>
      </c>
    </row>
    <row r="14" spans="2:9" x14ac:dyDescent="0.25">
      <c r="B14" s="988" t="s">
        <v>917</v>
      </c>
      <c r="C14" s="989"/>
      <c r="D14" s="989"/>
      <c r="E14" s="989" t="s">
        <v>919</v>
      </c>
      <c r="F14" s="989"/>
      <c r="G14" s="990"/>
    </row>
    <row r="15" spans="2:9" ht="89.25" customHeight="1" thickBot="1" x14ac:dyDescent="0.3">
      <c r="B15" s="979"/>
      <c r="C15" s="980"/>
      <c r="D15" s="980"/>
      <c r="E15" s="980"/>
      <c r="F15" s="980"/>
      <c r="G15" s="981"/>
      <c r="I15">
        <f>SUM(I5:I14)</f>
        <v>0</v>
      </c>
    </row>
  </sheetData>
  <mergeCells count="13">
    <mergeCell ref="B14:D14"/>
    <mergeCell ref="E14:G14"/>
    <mergeCell ref="B15:D15"/>
    <mergeCell ref="E15:G15"/>
    <mergeCell ref="B13:G13"/>
    <mergeCell ref="B3:G3"/>
    <mergeCell ref="B7:B12"/>
    <mergeCell ref="C7:C9"/>
    <mergeCell ref="D7:E12"/>
    <mergeCell ref="F7:F9"/>
    <mergeCell ref="G7:G12"/>
    <mergeCell ref="D5:E5"/>
    <mergeCell ref="D6:E6"/>
  </mergeCells>
  <conditionalFormatting sqref="G2">
    <cfRule type="colorScale" priority="1">
      <colorScale>
        <cfvo type="num" val="0"/>
        <cfvo type="percentile" val="1"/>
        <cfvo type="num" val="2"/>
        <color rgb="FFF8696B"/>
        <color rgb="FFFFEB84"/>
        <color rgb="FF63BE7B"/>
      </colorScale>
    </cfRule>
  </conditionalFormatting>
  <pageMargins left="0.70866141732283472" right="0.70866141732283472" top="0.74803149606299213" bottom="0.74803149606299213" header="0.31496062992125984" footer="0.31496062992125984"/>
  <pageSetup paperSize="9" scale="84" orientation="landscape" r:id="rId1"/>
  <drawing r:id="rId2"/>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83">
    <pageSetUpPr fitToPage="1"/>
  </sheetPr>
  <dimension ref="B2:L10"/>
  <sheetViews>
    <sheetView showGridLines="0" showRowColHeaders="0" workbookViewId="0">
      <selection activeCell="B3" sqref="B3:G3"/>
    </sheetView>
  </sheetViews>
  <sheetFormatPr defaultRowHeight="15" x14ac:dyDescent="0.25"/>
  <cols>
    <col min="1" max="1" width="9.140625" style="88"/>
    <col min="2" max="2" width="5.7109375" style="88" customWidth="1"/>
    <col min="3" max="3" width="44.7109375" style="88" customWidth="1"/>
    <col min="4" max="7" width="22.7109375" style="88" customWidth="1"/>
    <col min="8" max="8" width="9.140625" style="88" customWidth="1"/>
    <col min="9" max="12" width="9.140625" style="88" hidden="1" customWidth="1"/>
    <col min="13" max="16384" width="9.140625" style="88"/>
  </cols>
  <sheetData>
    <row r="2" spans="2:12" x14ac:dyDescent="0.25">
      <c r="F2" s="15" t="s">
        <v>21</v>
      </c>
      <c r="G2" s="74">
        <f>IF(L10&gt;0,IF(L10&gt;7,2,1),0)</f>
        <v>0</v>
      </c>
    </row>
    <row r="3" spans="2:12" ht="18.75" x14ac:dyDescent="0.25">
      <c r="B3" s="848" t="s">
        <v>679</v>
      </c>
      <c r="C3" s="848"/>
      <c r="D3" s="848"/>
      <c r="E3" s="848"/>
      <c r="F3" s="848"/>
      <c r="G3" s="848"/>
    </row>
    <row r="4" spans="2:12" ht="15.75" thickBot="1" x14ac:dyDescent="0.3"/>
    <row r="5" spans="2:12" ht="30" x14ac:dyDescent="0.25">
      <c r="B5" s="849" t="s">
        <v>674</v>
      </c>
      <c r="C5" s="850"/>
      <c r="D5" s="850"/>
      <c r="E5" s="850"/>
      <c r="F5" s="850"/>
      <c r="G5" s="851"/>
    </row>
    <row r="6" spans="2:12" ht="22.5" customHeight="1" x14ac:dyDescent="0.25">
      <c r="B6" s="324"/>
      <c r="C6" s="323"/>
      <c r="D6" s="852" t="s">
        <v>675</v>
      </c>
      <c r="E6" s="852"/>
      <c r="F6" s="852" t="s">
        <v>676</v>
      </c>
      <c r="G6" s="853"/>
    </row>
    <row r="7" spans="2:12" ht="170.25" customHeight="1" x14ac:dyDescent="0.25">
      <c r="B7" s="324"/>
      <c r="C7" s="323"/>
      <c r="D7" s="854"/>
      <c r="E7" s="854"/>
      <c r="F7" s="854"/>
      <c r="G7" s="855"/>
      <c r="J7" s="88">
        <f>ISTEXT(C7)*1</f>
        <v>0</v>
      </c>
      <c r="K7" s="88">
        <f>ISTEXT(D7)*1</f>
        <v>0</v>
      </c>
      <c r="L7" s="88">
        <f>ISTEXT(F7)*1</f>
        <v>0</v>
      </c>
    </row>
    <row r="8" spans="2:12" s="150" customFormat="1" ht="170.25" customHeight="1" x14ac:dyDescent="0.25">
      <c r="B8" s="321" t="s">
        <v>677</v>
      </c>
      <c r="C8" s="149"/>
      <c r="D8" s="856"/>
      <c r="E8" s="856"/>
      <c r="F8" s="856"/>
      <c r="G8" s="857"/>
      <c r="J8" s="88">
        <f t="shared" ref="J8:J9" si="0">ISTEXT(C8)*1</f>
        <v>0</v>
      </c>
      <c r="K8" s="88">
        <f t="shared" ref="K8:K9" si="1">ISTEXT(D8)*1</f>
        <v>0</v>
      </c>
      <c r="L8" s="88">
        <f t="shared" ref="L8:L9" si="2">ISTEXT(F8)*1</f>
        <v>0</v>
      </c>
    </row>
    <row r="9" spans="2:12" s="150" customFormat="1" ht="170.25" customHeight="1" thickBot="1" x14ac:dyDescent="0.3">
      <c r="B9" s="322" t="s">
        <v>678</v>
      </c>
      <c r="C9" s="151"/>
      <c r="D9" s="846"/>
      <c r="E9" s="846"/>
      <c r="F9" s="846"/>
      <c r="G9" s="847"/>
      <c r="J9" s="88">
        <f t="shared" si="0"/>
        <v>0</v>
      </c>
      <c r="K9" s="88">
        <f t="shared" si="1"/>
        <v>0</v>
      </c>
      <c r="L9" s="88">
        <f t="shared" si="2"/>
        <v>0</v>
      </c>
    </row>
    <row r="10" spans="2:12" x14ac:dyDescent="0.25">
      <c r="L10" s="88">
        <f>SUM(J7:L9)</f>
        <v>0</v>
      </c>
    </row>
  </sheetData>
  <mergeCells count="10">
    <mergeCell ref="D9:E9"/>
    <mergeCell ref="F9:G9"/>
    <mergeCell ref="B3:G3"/>
    <mergeCell ref="B5:G5"/>
    <mergeCell ref="D6:E6"/>
    <mergeCell ref="F6:G6"/>
    <mergeCell ref="D7:E7"/>
    <mergeCell ref="F7:G7"/>
    <mergeCell ref="D8:E8"/>
    <mergeCell ref="F8:G8"/>
  </mergeCells>
  <conditionalFormatting sqref="G2">
    <cfRule type="colorScale" priority="1">
      <colorScale>
        <cfvo type="num" val="0"/>
        <cfvo type="percentile" val="1"/>
        <cfvo type="num" val="2"/>
        <color rgb="FFF8696B"/>
        <color rgb="FFFFEB84"/>
        <color rgb="FF63BE7B"/>
      </colorScale>
    </cfRule>
  </conditionalFormatting>
  <pageMargins left="0.70866141732283472" right="0.70866141732283472" top="0.74803149606299213" bottom="0.74803149606299213" header="0.31496062992125984" footer="0.31496062992125984"/>
  <pageSetup paperSize="9" scale="82" orientation="landscape" r:id="rId1"/>
  <headerFooter>
    <oddHeader>&amp;CUdfyld nedenstående 8 områder</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80</vt:i4>
      </vt:variant>
      <vt:variant>
        <vt:lpstr>Navngivne områder</vt:lpstr>
      </vt:variant>
      <vt:variant>
        <vt:i4>81</vt:i4>
      </vt:variant>
    </vt:vector>
  </HeadingPairs>
  <TitlesOfParts>
    <vt:vector size="161" baseType="lpstr">
      <vt:lpstr>Menu</vt:lpstr>
      <vt:lpstr>Gruppeoplysninger</vt:lpstr>
      <vt:lpstr>0-projektbeskrivelse</vt:lpstr>
      <vt:lpstr>Gantt_lang</vt:lpstr>
      <vt:lpstr>1-Problemanalyse</vt:lpstr>
      <vt:lpstr>SPM1</vt:lpstr>
      <vt:lpstr>SPM2</vt:lpstr>
      <vt:lpstr>SPM3</vt:lpstr>
      <vt:lpstr>SPM4</vt:lpstr>
      <vt:lpstr>SPM5</vt:lpstr>
      <vt:lpstr>2-Produkt og bruger</vt:lpstr>
      <vt:lpstr>2a</vt:lpstr>
      <vt:lpstr>2b</vt:lpstr>
      <vt:lpstr>3-idegenerering</vt:lpstr>
      <vt:lpstr>BS1</vt:lpstr>
      <vt:lpstr>OBS1</vt:lpstr>
      <vt:lpstr>BS2</vt:lpstr>
      <vt:lpstr>OBS2</vt:lpstr>
      <vt:lpstr>BS3</vt:lpstr>
      <vt:lpstr>OBS3</vt:lpstr>
      <vt:lpstr>BS4</vt:lpstr>
      <vt:lpstr>OBS4</vt:lpstr>
      <vt:lpstr>BS5</vt:lpstr>
      <vt:lpstr>OBS5</vt:lpstr>
      <vt:lpstr>spg1</vt:lpstr>
      <vt:lpstr>spg2</vt:lpstr>
      <vt:lpstr>spg3</vt:lpstr>
      <vt:lpstr>spg4</vt:lpstr>
      <vt:lpstr>spg5</vt:lpstr>
      <vt:lpstr>Produktide</vt:lpstr>
      <vt:lpstr>Nytteværdi</vt:lpstr>
      <vt:lpstr>Købsadfærd</vt:lpstr>
      <vt:lpstr>Skydeskivemodel</vt:lpstr>
      <vt:lpstr>Swot</vt:lpstr>
      <vt:lpstr>Fysisk_produkt</vt:lpstr>
      <vt:lpstr>konsekvens</vt:lpstr>
      <vt:lpstr>Skitse1</vt:lpstr>
      <vt:lpstr>Skitse2</vt:lpstr>
      <vt:lpstr>Skitse3</vt:lpstr>
      <vt:lpstr>Helhedsvurdering</vt:lpstr>
      <vt:lpstr>Konstruktiv</vt:lpstr>
      <vt:lpstr>Produktspecifikation</vt:lpstr>
      <vt:lpstr>Fysisk_konstruktion</vt:lpstr>
      <vt:lpstr>Del1</vt:lpstr>
      <vt:lpstr>Del2</vt:lpstr>
      <vt:lpstr>Del3</vt:lpstr>
      <vt:lpstr>Del4</vt:lpstr>
      <vt:lpstr>Del5</vt:lpstr>
      <vt:lpstr>Del6</vt:lpstr>
      <vt:lpstr>Fremstilling</vt:lpstr>
      <vt:lpstr>Aktivitetsplan</vt:lpstr>
      <vt:lpstr>Teknologi-analyse</vt:lpstr>
      <vt:lpstr>Miljøvurdering</vt:lpstr>
      <vt:lpstr>Livscyklus</vt:lpstr>
      <vt:lpstr>Produktmodning</vt:lpstr>
      <vt:lpstr>Funktionstest_1</vt:lpstr>
      <vt:lpstr>Funktionstest_2</vt:lpstr>
      <vt:lpstr>Holdbarhedstest_1</vt:lpstr>
      <vt:lpstr>Holdbarhedstest_2</vt:lpstr>
      <vt:lpstr>Kundeevaluering</vt:lpstr>
      <vt:lpstr>House_of_Quality</vt:lpstr>
      <vt:lpstr>Eks_House_of_Quality</vt:lpstr>
      <vt:lpstr>Endeligt_produkt</vt:lpstr>
      <vt:lpstr>Emballage</vt:lpstr>
      <vt:lpstr>Produktion</vt:lpstr>
      <vt:lpstr>Flow</vt:lpstr>
      <vt:lpstr>Produktionslayout</vt:lpstr>
      <vt:lpstr>Gantt</vt:lpstr>
      <vt:lpstr>Priser</vt:lpstr>
      <vt:lpstr>Markedsføring</vt:lpstr>
      <vt:lpstr>Grafisk_design</vt:lpstr>
      <vt:lpstr>Økonomi</vt:lpstr>
      <vt:lpstr>Omsætningsbudget</vt:lpstr>
      <vt:lpstr>Etableringsbudget</vt:lpstr>
      <vt:lpstr>Faste_udgifter</vt:lpstr>
      <vt:lpstr>Virksomhedsetablering</vt:lpstr>
      <vt:lpstr>PAEI</vt:lpstr>
      <vt:lpstr>Gruppekontrakt</vt:lpstr>
      <vt:lpstr>Forretningsmodel</vt:lpstr>
      <vt:lpstr>SWOT_analyse</vt:lpstr>
      <vt:lpstr>Forretningsmodel!_Toc281913335</vt:lpstr>
      <vt:lpstr>Header</vt:lpstr>
      <vt:lpstr>'0-projektbeskrivelse'!Udskriftsområde</vt:lpstr>
      <vt:lpstr>'1-Problemanalyse'!Udskriftsområde</vt:lpstr>
      <vt:lpstr>'2a'!Udskriftsområde</vt:lpstr>
      <vt:lpstr>'2b'!Udskriftsområde</vt:lpstr>
      <vt:lpstr>'2-Produkt og bruger'!Udskriftsområde</vt:lpstr>
      <vt:lpstr>'3-idegenerering'!Udskriftsområde</vt:lpstr>
      <vt:lpstr>Aktivitetsplan!Udskriftsområde</vt:lpstr>
      <vt:lpstr>'BS1'!Udskriftsområde</vt:lpstr>
      <vt:lpstr>'BS2'!Udskriftsområde</vt:lpstr>
      <vt:lpstr>'BS3'!Udskriftsområde</vt:lpstr>
      <vt:lpstr>'BS4'!Udskriftsområde</vt:lpstr>
      <vt:lpstr>'BS5'!Udskriftsområde</vt:lpstr>
      <vt:lpstr>'Del1'!Udskriftsområde</vt:lpstr>
      <vt:lpstr>'Del2'!Udskriftsområde</vt:lpstr>
      <vt:lpstr>'Del3'!Udskriftsområde</vt:lpstr>
      <vt:lpstr>'Del4'!Udskriftsområde</vt:lpstr>
      <vt:lpstr>'Del5'!Udskriftsområde</vt:lpstr>
      <vt:lpstr>'Del6'!Udskriftsområde</vt:lpstr>
      <vt:lpstr>Eks_House_of_Quality!Udskriftsområde</vt:lpstr>
      <vt:lpstr>Emballage!Udskriftsområde</vt:lpstr>
      <vt:lpstr>Endeligt_produkt!Udskriftsområde</vt:lpstr>
      <vt:lpstr>Etableringsbudget!Udskriftsområde</vt:lpstr>
      <vt:lpstr>Faste_udgifter!Udskriftsområde</vt:lpstr>
      <vt:lpstr>Flow!Udskriftsområde</vt:lpstr>
      <vt:lpstr>Forretningsmodel!Udskriftsområde</vt:lpstr>
      <vt:lpstr>Fremstilling!Udskriftsområde</vt:lpstr>
      <vt:lpstr>Funktionstest_1!Udskriftsområde</vt:lpstr>
      <vt:lpstr>Funktionstest_2!Udskriftsområde</vt:lpstr>
      <vt:lpstr>Fysisk_konstruktion!Udskriftsområde</vt:lpstr>
      <vt:lpstr>Fysisk_produkt!Udskriftsområde</vt:lpstr>
      <vt:lpstr>Gantt!Udskriftsområde</vt:lpstr>
      <vt:lpstr>Gantt_lang!Udskriftsområde</vt:lpstr>
      <vt:lpstr>Grafisk_design!Udskriftsområde</vt:lpstr>
      <vt:lpstr>Gruppekontrakt!Udskriftsområde</vt:lpstr>
      <vt:lpstr>Gruppeoplysninger!Udskriftsområde</vt:lpstr>
      <vt:lpstr>Helhedsvurdering!Udskriftsområde</vt:lpstr>
      <vt:lpstr>Holdbarhedstest_1!Udskriftsområde</vt:lpstr>
      <vt:lpstr>Holdbarhedstest_2!Udskriftsområde</vt:lpstr>
      <vt:lpstr>House_of_Quality!Udskriftsområde</vt:lpstr>
      <vt:lpstr>konsekvens!Udskriftsområde</vt:lpstr>
      <vt:lpstr>Konstruktiv!Udskriftsområde</vt:lpstr>
      <vt:lpstr>Kundeevaluering!Udskriftsområde</vt:lpstr>
      <vt:lpstr>Købsadfærd!Udskriftsområde</vt:lpstr>
      <vt:lpstr>Livscyklus!Udskriftsområde</vt:lpstr>
      <vt:lpstr>Markedsføring!Udskriftsområde</vt:lpstr>
      <vt:lpstr>Miljøvurdering!Udskriftsområde</vt:lpstr>
      <vt:lpstr>Nytteværdi!Udskriftsområde</vt:lpstr>
      <vt:lpstr>'OBS1'!Udskriftsområde</vt:lpstr>
      <vt:lpstr>'OBS2'!Udskriftsområde</vt:lpstr>
      <vt:lpstr>'OBS3'!Udskriftsområde</vt:lpstr>
      <vt:lpstr>'OBS4'!Udskriftsområde</vt:lpstr>
      <vt:lpstr>'OBS5'!Udskriftsområde</vt:lpstr>
      <vt:lpstr>Omsætningsbudget!Udskriftsområde</vt:lpstr>
      <vt:lpstr>PAEI!Udskriftsområde</vt:lpstr>
      <vt:lpstr>Priser!Udskriftsområde</vt:lpstr>
      <vt:lpstr>Produktide!Udskriftsområde</vt:lpstr>
      <vt:lpstr>Produktion!Udskriftsområde</vt:lpstr>
      <vt:lpstr>Produktionslayout!Udskriftsområde</vt:lpstr>
      <vt:lpstr>Produktmodning!Udskriftsområde</vt:lpstr>
      <vt:lpstr>Produktspecifikation!Udskriftsområde</vt:lpstr>
      <vt:lpstr>Skitse1!Udskriftsområde</vt:lpstr>
      <vt:lpstr>Skitse2!Udskriftsområde</vt:lpstr>
      <vt:lpstr>Skitse3!Udskriftsområde</vt:lpstr>
      <vt:lpstr>Skydeskivemodel!Udskriftsområde</vt:lpstr>
      <vt:lpstr>'spg1'!Udskriftsområde</vt:lpstr>
      <vt:lpstr>'spg2'!Udskriftsområde</vt:lpstr>
      <vt:lpstr>'spg3'!Udskriftsområde</vt:lpstr>
      <vt:lpstr>'spg4'!Udskriftsområde</vt:lpstr>
      <vt:lpstr>'spg5'!Udskriftsområde</vt:lpstr>
      <vt:lpstr>'SPM1'!Udskriftsområde</vt:lpstr>
      <vt:lpstr>'SPM2'!Udskriftsområde</vt:lpstr>
      <vt:lpstr>'SPM3'!Udskriftsområde</vt:lpstr>
      <vt:lpstr>'SPM4'!Udskriftsområde</vt:lpstr>
      <vt:lpstr>'SPM5'!Udskriftsområde</vt:lpstr>
      <vt:lpstr>Swot!Udskriftsområde</vt:lpstr>
      <vt:lpstr>SWOT_analyse!Udskriftsområde</vt:lpstr>
      <vt:lpstr>'Teknologi-analyse'!Udskriftsområde</vt:lpstr>
      <vt:lpstr>Virksomhedsetablering!Udskriftsområde</vt:lpstr>
      <vt:lpstr>Økonomi!Udskriftsområde</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Klercke</dc:creator>
  <cp:lastModifiedBy>Bo Klercke</cp:lastModifiedBy>
  <cp:lastPrinted>2013-09-04T06:47:02Z</cp:lastPrinted>
  <dcterms:created xsi:type="dcterms:W3CDTF">2013-04-22T11:17:34Z</dcterms:created>
  <dcterms:modified xsi:type="dcterms:W3CDTF">2013-09-04T07:00:10Z</dcterms:modified>
</cp:coreProperties>
</file>